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275" windowHeight="12270"/>
  </bookViews>
  <sheets>
    <sheet name="Teachers" sheetId="1" r:id="rId1"/>
    <sheet name="Athletes" sheetId="2" r:id="rId2"/>
  </sheets>
  <calcPr calcId="144525"/>
</workbook>
</file>

<file path=xl/calcChain.xml><?xml version="1.0" encoding="utf-8"?>
<calcChain xmlns="http://schemas.openxmlformats.org/spreadsheetml/2006/main">
  <c r="B37" i="2" l="1"/>
  <c r="B39" i="2" s="1"/>
  <c r="E37" i="2"/>
  <c r="H37" i="2"/>
  <c r="K37" i="2"/>
  <c r="K39" i="2" s="1"/>
  <c r="Q37" i="2"/>
  <c r="E39" i="2"/>
  <c r="H39" i="2"/>
  <c r="C46" i="2"/>
  <c r="J58" i="2"/>
  <c r="K58" i="2" s="1"/>
  <c r="K60" i="2" s="1"/>
  <c r="J59" i="2"/>
  <c r="K59" i="2"/>
  <c r="J60" i="2"/>
  <c r="N60" i="2"/>
  <c r="J61" i="2"/>
  <c r="K61" i="2" s="1"/>
  <c r="K7" i="1"/>
  <c r="D48" i="1"/>
  <c r="E48" i="1"/>
  <c r="C48" i="1"/>
  <c r="D49" i="1"/>
  <c r="E49" i="1"/>
  <c r="C49" i="1"/>
  <c r="D47" i="1"/>
  <c r="E47" i="1"/>
  <c r="C47" i="1"/>
  <c r="E46" i="1"/>
  <c r="D46" i="1"/>
  <c r="C46" i="1"/>
  <c r="D33" i="1"/>
  <c r="E33" i="1"/>
  <c r="F33" i="1"/>
  <c r="G33" i="1"/>
  <c r="C33" i="1"/>
  <c r="D32" i="1"/>
  <c r="E32" i="1"/>
  <c r="F32" i="1"/>
  <c r="G32" i="1"/>
  <c r="C32" i="1"/>
  <c r="D31" i="1"/>
  <c r="E31" i="1"/>
  <c r="F31" i="1"/>
  <c r="G31" i="1"/>
  <c r="C31" i="1"/>
  <c r="C40" i="1"/>
  <c r="D38" i="1"/>
  <c r="B38" i="1"/>
  <c r="D40" i="1" s="1"/>
  <c r="D39" i="1"/>
  <c r="E38" i="1"/>
  <c r="E41" i="1" s="1"/>
  <c r="C38" i="1"/>
  <c r="C39" i="1"/>
  <c r="C30" i="1"/>
  <c r="E30" i="1"/>
  <c r="F30" i="1"/>
  <c r="G30" i="1"/>
  <c r="D30" i="1"/>
  <c r="B22" i="1"/>
  <c r="B23" i="1"/>
  <c r="B24" i="1"/>
  <c r="C24" i="1" s="1"/>
  <c r="D24" i="1" s="1"/>
  <c r="B25" i="1"/>
  <c r="C25" i="1" s="1"/>
  <c r="D25" i="1" s="1"/>
  <c r="B21" i="1"/>
  <c r="D16" i="1"/>
  <c r="D15" i="1"/>
  <c r="D13" i="1"/>
  <c r="D14" i="1"/>
  <c r="C9" i="1"/>
  <c r="B9" i="1"/>
  <c r="D9" i="1"/>
  <c r="D8" i="1"/>
  <c r="D7" i="1"/>
  <c r="D2" i="1"/>
  <c r="D3" i="1"/>
  <c r="C3" i="1"/>
  <c r="C4" i="1" s="1"/>
  <c r="B4" i="1"/>
  <c r="K4" i="1" s="1"/>
  <c r="C44" i="2" l="1"/>
  <c r="E42" i="1"/>
  <c r="D4" i="1"/>
  <c r="C21" i="1"/>
  <c r="D21" i="1" s="1"/>
  <c r="C42" i="1"/>
  <c r="D42" i="1"/>
  <c r="C22" i="1"/>
  <c r="D22" i="1" s="1"/>
  <c r="C41" i="1"/>
  <c r="E40" i="1"/>
  <c r="D41" i="1"/>
  <c r="C23" i="1"/>
  <c r="D23" i="1" s="1"/>
  <c r="E39" i="1"/>
  <c r="G46" i="2" l="1"/>
  <c r="C52" i="2"/>
  <c r="C53" i="2" s="1"/>
  <c r="C54" i="2" s="1"/>
  <c r="C45" i="2"/>
  <c r="C48" i="2" s="1"/>
  <c r="C49" i="2" s="1"/>
  <c r="C50" i="2" s="1"/>
  <c r="D45" i="2"/>
</calcChain>
</file>

<file path=xl/sharedStrings.xml><?xml version="1.0" encoding="utf-8"?>
<sst xmlns="http://schemas.openxmlformats.org/spreadsheetml/2006/main" count="297" uniqueCount="250">
  <si>
    <t>Number of teachers</t>
  </si>
  <si>
    <t>Annual Salary</t>
  </si>
  <si>
    <t>Total Expense</t>
  </si>
  <si>
    <t>2008-2009 Data</t>
  </si>
  <si>
    <t>Add $12k</t>
  </si>
  <si>
    <t>Difference</t>
  </si>
  <si>
    <t>Pay $1,000,000</t>
  </si>
  <si>
    <t>Education</t>
  </si>
  <si>
    <t>Category Spending</t>
  </si>
  <si>
    <t>Total Gov't Spending</t>
  </si>
  <si>
    <t>Percentage</t>
  </si>
  <si>
    <t>Health Care</t>
  </si>
  <si>
    <t>Defense</t>
  </si>
  <si>
    <t>Pensions</t>
  </si>
  <si>
    <t>Increase Education by…</t>
  </si>
  <si>
    <t>Education Spending</t>
  </si>
  <si>
    <t>New Percentage</t>
  </si>
  <si>
    <t>2009 (estimated)</t>
  </si>
  <si>
    <t>2010 (estimated)</t>
  </si>
  <si>
    <t>http://nces.ed.gov/pubs2010/snf200708/tables/table_03.asp</t>
  </si>
  <si>
    <t>http://nces.ed.gov/programs/digest/d09/tables/dt09_078.asp</t>
  </si>
  <si>
    <t>http://www.usgovernmentspending.com/</t>
  </si>
  <si>
    <t>Sources:</t>
  </si>
  <si>
    <t>2008-2009 Education Spending Data</t>
  </si>
  <si>
    <t>Number of Teachers</t>
  </si>
  <si>
    <t>Average Salary</t>
  </si>
  <si>
    <t>http://nces.ed.gov/pubs2009/2009324/tables/sass0708_2009324_t12n_01.asp</t>
  </si>
  <si>
    <t>2007-2008</t>
  </si>
  <si>
    <t>% increase from 2005</t>
  </si>
  <si>
    <t>2005-2006</t>
  </si>
  <si>
    <t>2006-2007</t>
  </si>
  <si>
    <t>2008-2009</t>
  </si>
  <si>
    <t>http://nces.ed.gov/pubs2009/100_largest/tables/table_04.asp</t>
  </si>
  <si>
    <t>http://nces.ed.gov/pubs2008/100_largest_0506/tables/table_04.asp</t>
  </si>
  <si>
    <t>$ increase from 2005</t>
  </si>
  <si>
    <t>$ increase from last year</t>
  </si>
  <si>
    <t>% increase from last year</t>
  </si>
  <si>
    <t>2008-2009 (projected)</t>
  </si>
  <si>
    <t># increase from 2005</t>
  </si>
  <si>
    <t># increase from last year</t>
  </si>
  <si>
    <t>Public School Enrollment</t>
  </si>
  <si>
    <t>http://nces.ed.gov/programs/digest/d09/tables/dt09_034.asp</t>
  </si>
  <si>
    <t>Teachers</t>
  </si>
  <si>
    <t>Athletes</t>
  </si>
  <si>
    <t xml:space="preserve">Education </t>
  </si>
  <si>
    <t>Column1</t>
  </si>
  <si>
    <t>2005</t>
  </si>
  <si>
    <t>2006</t>
  </si>
  <si>
    <t>2007</t>
  </si>
  <si>
    <t>2008</t>
  </si>
  <si>
    <t xml:space="preserve"> </t>
  </si>
  <si>
    <t>Total Teacher Compensation</t>
  </si>
  <si>
    <t>Total Education Spending</t>
  </si>
  <si>
    <t>2008 Government Spending</t>
  </si>
  <si>
    <t>source:  http://www.usgovernmentspending.com/</t>
  </si>
  <si>
    <t>http://en.wikipedia.org/wiki/Median_household_income</t>
  </si>
  <si>
    <t>Median Household Income 2009: $52,029</t>
  </si>
  <si>
    <t>http://www.bls.gov/oco/ocos007.htm</t>
  </si>
  <si>
    <t>Principal: $97,486</t>
  </si>
  <si>
    <t>http://blogs.payscale.com/ask_dr_salary/2007/08/the-highest-sch.html</t>
  </si>
  <si>
    <t>Median Superintendent in NY State: $141,127</t>
  </si>
  <si>
    <t>http://www.bls.gov/oco/ocos066.htm</t>
  </si>
  <si>
    <t>Average for college professors - $108,749</t>
  </si>
  <si>
    <t>http://www.bizjournals.com/stlouis/stories/2008/11/17/daily43.html</t>
  </si>
  <si>
    <t>$738,000 in 2009</t>
  </si>
  <si>
    <t>Chancellor Mark Wrighton, Wash U</t>
  </si>
  <si>
    <t>http://en.wikipedia.org/wiki/Cowboys_Stadium</t>
  </si>
  <si>
    <t>MA</t>
  </si>
  <si>
    <t>http://www.usgovernmentspending.com/index.php</t>
  </si>
  <si>
    <t>City of Arlington paid $325 million for Cowboys Stadium</t>
  </si>
  <si>
    <t>16% govt spending on education</t>
  </si>
  <si>
    <t>Total</t>
  </si>
  <si>
    <t>total</t>
  </si>
  <si>
    <t>http://www.sportsbusinessjournal.com/article/64647</t>
  </si>
  <si>
    <t>HI</t>
  </si>
  <si>
    <t>state</t>
  </si>
  <si>
    <t>$142 million in payouts to schools from just the BCS games in 2010.</t>
  </si>
  <si>
    <t>MT</t>
  </si>
  <si>
    <t>federal</t>
  </si>
  <si>
    <t>SD</t>
  </si>
  <si>
    <t>Equivalent Teacher Salaries</t>
  </si>
  <si>
    <t>Taxes Paid</t>
  </si>
  <si>
    <t>$90,508,316</t>
  </si>
  <si>
    <t>Tiger Woods</t>
  </si>
  <si>
    <t>http://online.wsj.com/article/SB123655728118166231.html</t>
  </si>
  <si>
    <t>VT</t>
  </si>
  <si>
    <t>CBS paid $6 billion for 11 years of March Madness, among other things.</t>
  </si>
  <si>
    <t>AK</t>
  </si>
  <si>
    <t>DE</t>
  </si>
  <si>
    <t>Percentage of Teacher Workforce</t>
  </si>
  <si>
    <t>ND</t>
  </si>
  <si>
    <t>Number of teachers who could be paid with that much money</t>
  </si>
  <si>
    <t>WY</t>
  </si>
  <si>
    <t>http://retirementliving.com/RLtaxes.html</t>
  </si>
  <si>
    <t>Estimated taxes paid by athletes @ 40% total tax burden</t>
  </si>
  <si>
    <t>DC</t>
  </si>
  <si>
    <t>9.7% in state and local taxes</t>
  </si>
  <si>
    <t># of public teachers</t>
  </si>
  <si>
    <t>http://www.nea.org/home/37872.htm</t>
  </si>
  <si>
    <t>http://www.moneychimp.com/features/tax_brackets.htm</t>
  </si>
  <si>
    <t>Tax Brackets</t>
  </si>
  <si>
    <t>Increase</t>
  </si>
  <si>
    <t>New Avg Teacher Salary</t>
  </si>
  <si>
    <t>http://sportsillustrated.cnn.com/specials/fortunate50-2010/index.html</t>
  </si>
  <si>
    <t>Athlete+Teacher Combined</t>
  </si>
  <si>
    <t>Endorsements of top 50 earners</t>
  </si>
  <si>
    <t>http://www.usgovernmentspending.com/year2010_US.html</t>
  </si>
  <si>
    <t>more than defense or welfare</t>
  </si>
  <si>
    <t>Total Athlete Compensation</t>
  </si>
  <si>
    <t>Athlete Pay (without Endorsements)</t>
  </si>
  <si>
    <t>Avg Salary</t>
  </si>
  <si>
    <t>Number</t>
  </si>
  <si>
    <t>2008-2009 Public K-12 School Teachers</t>
  </si>
  <si>
    <t>http://auto.howstuffworks.com/auto-racing/nascar/nascar-basics/nascar-prize-money3.htm</t>
  </si>
  <si>
    <t>http://www.sportsbusinessjournal.com/article/63180</t>
  </si>
  <si>
    <t>Total Players</t>
  </si>
  <si>
    <t>Nascar Prize Money</t>
  </si>
  <si>
    <t>Total PGA</t>
  </si>
  <si>
    <t>Total NHL</t>
  </si>
  <si>
    <t>Total NBA</t>
  </si>
  <si>
    <t>Total NFL</t>
  </si>
  <si>
    <t>Total MLB</t>
  </si>
  <si>
    <t>Column2</t>
  </si>
  <si>
    <t xml:space="preserve">  Kansas City Chiefs  </t>
  </si>
  <si>
    <t xml:space="preserve">  Tampa Bay Buccaneers  </t>
  </si>
  <si>
    <t xml:space="preserve">  New York Islanders  </t>
  </si>
  <si>
    <t xml:space="preserve">  Miami Heat  </t>
  </si>
  <si>
    <t xml:space="preserve">  Seattle Seahawks  </t>
  </si>
  <si>
    <t xml:space="preserve">    Florida Marlins  </t>
  </si>
  <si>
    <t xml:space="preserve">  Atlanta Thrashers  </t>
  </si>
  <si>
    <t xml:space="preserve">  Portland Trail Blazers  </t>
  </si>
  <si>
    <t xml:space="preserve">  Dallas Cowboys  </t>
  </si>
  <si>
    <t xml:space="preserve">    San Diego Padres  </t>
  </si>
  <si>
    <t xml:space="preserve">  Los Angeles Kings  </t>
  </si>
  <si>
    <t xml:space="preserve">  Oklahoma City Thunder  </t>
  </si>
  <si>
    <t xml:space="preserve">  Cincinnati Bengals  </t>
  </si>
  <si>
    <t xml:space="preserve">    Pittsburgh Pirates  </t>
  </si>
  <si>
    <t xml:space="preserve">  Phoenix Coyotes  </t>
  </si>
  <si>
    <t xml:space="preserve">  Los Angeles Clippers  </t>
  </si>
  <si>
    <t xml:space="preserve">  Cleveland Browns  </t>
  </si>
  <si>
    <t xml:space="preserve">    Washington Nationals  </t>
  </si>
  <si>
    <t xml:space="preserve">  Tampa Bay Lightning  </t>
  </si>
  <si>
    <t xml:space="preserve">  New Jersey Nets  </t>
  </si>
  <si>
    <t xml:space="preserve">  Atlanta Falcons  </t>
  </si>
  <si>
    <t xml:space="preserve">    Oakland Athletics  </t>
  </si>
  <si>
    <t xml:space="preserve">  Nashville Predators  </t>
  </si>
  <si>
    <t xml:space="preserve">  Golden State Warriors  </t>
  </si>
  <si>
    <t xml:space="preserve">  New England Patriots  </t>
  </si>
  <si>
    <t xml:space="preserve">    Tampa Bay Rays  </t>
  </si>
  <si>
    <t xml:space="preserve">  St. Louis Blues  </t>
  </si>
  <si>
    <t xml:space="preserve">  Minnesota Timberwolves  </t>
  </si>
  <si>
    <t xml:space="preserve">  San Diego Chargers  </t>
  </si>
  <si>
    <t xml:space="preserve">    Minnesota Twins  </t>
  </si>
  <si>
    <t xml:space="preserve">  Toronto Maple Leafs  </t>
  </si>
  <si>
    <t xml:space="preserve">  Utah Jazz  </t>
  </si>
  <si>
    <t xml:space="preserve">  St. Louis Rams  </t>
  </si>
  <si>
    <t xml:space="preserve">    Baltimore Orioles  </t>
  </si>
  <si>
    <t xml:space="preserve">  Carolina Hurricanes  </t>
  </si>
  <si>
    <t xml:space="preserve">  New Orleans Hornets  </t>
  </si>
  <si>
    <t xml:space="preserve">  Minnesota Vikings  </t>
  </si>
  <si>
    <t xml:space="preserve">    Texas Rangers  </t>
  </si>
  <si>
    <t xml:space="preserve">  Anaheim Ducks  </t>
  </si>
  <si>
    <t xml:space="preserve">  Denver Nuggets  </t>
  </si>
  <si>
    <t xml:space="preserve">  Detroit Lions  </t>
  </si>
  <si>
    <t xml:space="preserve">    Kansas City Royals  </t>
  </si>
  <si>
    <t xml:space="preserve">  Florida Panthers  </t>
  </si>
  <si>
    <t xml:space="preserve">  Charlotte Bobcats  </t>
  </si>
  <si>
    <t xml:space="preserve">  Washington Redskins  </t>
  </si>
  <si>
    <t xml:space="preserve">    Arizona Diamondbacks  </t>
  </si>
  <si>
    <t xml:space="preserve">  Boston Bruins  </t>
  </si>
  <si>
    <t xml:space="preserve">  Atlanta Hawks  </t>
  </si>
  <si>
    <t xml:space="preserve">  Denver Broncos  </t>
  </si>
  <si>
    <t xml:space="preserve">    Cincinnati Reds  </t>
  </si>
  <si>
    <t xml:space="preserve">  Chicago Blackhawks  </t>
  </si>
  <si>
    <t xml:space="preserve">  San Antonio Spurs  </t>
  </si>
  <si>
    <t xml:space="preserve">  Indianapolis Colts  </t>
  </si>
  <si>
    <t xml:space="preserve">    Colorado Rockies  </t>
  </si>
  <si>
    <t xml:space="preserve">  Colorado Avalanche  </t>
  </si>
  <si>
    <t xml:space="preserve">  Houston Rockets  </t>
  </si>
  <si>
    <t xml:space="preserve">  San Francisco 49ers  </t>
  </si>
  <si>
    <t xml:space="preserve">    Milwaukee Brewers  </t>
  </si>
  <si>
    <t xml:space="preserve">  Buffalo Sabres  </t>
  </si>
  <si>
    <t xml:space="preserve">  Indiana Pacers  </t>
  </si>
  <si>
    <t xml:space="preserve">  Philadelphia Eagles  </t>
  </si>
  <si>
    <t xml:space="preserve">    Toronto Blue Jays  </t>
  </si>
  <si>
    <t xml:space="preserve">  Columbus Blue Jackets  </t>
  </si>
  <si>
    <t xml:space="preserve">  Milwaukee Bucks  </t>
  </si>
  <si>
    <t xml:space="preserve">  Jacksonville Jaguars  </t>
  </si>
  <si>
    <t xml:space="preserve">    Cleveland Indians  </t>
  </si>
  <si>
    <t xml:space="preserve">  Minnesota Wild  </t>
  </si>
  <si>
    <t xml:space="preserve">  Washington Wizards  </t>
  </si>
  <si>
    <t xml:space="preserve">  Baltimore Ravens  </t>
  </si>
  <si>
    <t xml:space="preserve">    San Francisco Giants  </t>
  </si>
  <si>
    <t xml:space="preserve">  Vancouver Canucks  </t>
  </si>
  <si>
    <t xml:space="preserve">  Chicago Bulls  </t>
  </si>
  <si>
    <t xml:space="preserve">  Arizona Cardinals  </t>
  </si>
  <si>
    <t xml:space="preserve">    St. Louis Cardinals  </t>
  </si>
  <si>
    <t xml:space="preserve">  Edmonton Oilers  </t>
  </si>
  <si>
    <t xml:space="preserve">  Sacramento Kings  </t>
  </si>
  <si>
    <t xml:space="preserve">  Buffalo Bills  </t>
  </si>
  <si>
    <t xml:space="preserve">    Chicago White Sox  </t>
  </si>
  <si>
    <t xml:space="preserve">  Dallas Stars  </t>
  </si>
  <si>
    <t xml:space="preserve">  Philadelphia 76ers  </t>
  </si>
  <si>
    <t xml:space="preserve">  Oakland Raiders  </t>
  </si>
  <si>
    <t xml:space="preserve">    Atlanta Braves  </t>
  </si>
  <si>
    <t xml:space="preserve">  New Jersey Devils  </t>
  </si>
  <si>
    <t xml:space="preserve">  Orlando Magic  </t>
  </si>
  <si>
    <t xml:space="preserve">  Carolina Panthers  </t>
  </si>
  <si>
    <t xml:space="preserve">    Seattle Mariners  </t>
  </si>
  <si>
    <t xml:space="preserve">  San Jose Sharks  </t>
  </si>
  <si>
    <t xml:space="preserve">  Phoenix Suns  </t>
  </si>
  <si>
    <t xml:space="preserve">  Tennessee Titans  </t>
  </si>
  <si>
    <t xml:space="preserve">    Los Angeles Dodgers  </t>
  </si>
  <si>
    <t xml:space="preserve">  Detroit Red Wings  </t>
  </si>
  <si>
    <t xml:space="preserve">  Memphis Grizzlies  </t>
  </si>
  <si>
    <t xml:space="preserve">  Green Bay Packers  </t>
  </si>
  <si>
    <t xml:space="preserve">    Houston Astros  </t>
  </si>
  <si>
    <t xml:space="preserve">  Pittsburgh Penguins  </t>
  </si>
  <si>
    <t xml:space="preserve">  Detroit Pistons  </t>
  </si>
  <si>
    <t xml:space="preserve">  Pittsburgh Steelers  </t>
  </si>
  <si>
    <t xml:space="preserve">    Philadelphia Phillies  </t>
  </si>
  <si>
    <t xml:space="preserve">  Washington Capitals  </t>
  </si>
  <si>
    <t xml:space="preserve">  Boston Celtics  </t>
  </si>
  <si>
    <t xml:space="preserve">  New York Jets  </t>
  </si>
  <si>
    <t xml:space="preserve">    Los Angeles Angels  </t>
  </si>
  <si>
    <t xml:space="preserve">  Montreal Canadiens  </t>
  </si>
  <si>
    <t xml:space="preserve">  Los Angeles Lakers  </t>
  </si>
  <si>
    <t xml:space="preserve">  Chicago Bears  </t>
  </si>
  <si>
    <t xml:space="preserve">    Detroit Tigers  </t>
  </si>
  <si>
    <t xml:space="preserve">  Ottawa Senators  </t>
  </si>
  <si>
    <t xml:space="preserve">  Cleveland Cavaliers  </t>
  </si>
  <si>
    <t xml:space="preserve">  New Orleans Saints  </t>
  </si>
  <si>
    <t xml:space="preserve">    Boston Red Sox  </t>
  </si>
  <si>
    <t xml:space="preserve">  Philadelphia Flyers  </t>
  </si>
  <si>
    <t xml:space="preserve">  Dallas Mavericks  </t>
  </si>
  <si>
    <t xml:space="preserve">  Houston Texans  </t>
  </si>
  <si>
    <t xml:space="preserve">    Chicago Cubs  </t>
  </si>
  <si>
    <t xml:space="preserve">  Calgary Flames  </t>
  </si>
  <si>
    <t xml:space="preserve">  Toronto Raptors  </t>
  </si>
  <si>
    <t xml:space="preserve">  Miami Dolphins  </t>
  </si>
  <si>
    <t xml:space="preserve">    New York Mets  </t>
  </si>
  <si>
    <t xml:space="preserve">  New York Rangers  </t>
  </si>
  <si>
    <t xml:space="preserve">  New York Knicks  </t>
  </si>
  <si>
    <t xml:space="preserve">  New York Giants  </t>
  </si>
  <si>
    <t xml:space="preserve">    New York Yankees  </t>
  </si>
  <si>
    <t>PGA Tour Prize Money</t>
  </si>
  <si>
    <t>Payroll</t>
  </si>
  <si>
    <t>Team</t>
  </si>
  <si>
    <t>http://content.usatoday.com/sports/football/nfl/salaries/default.aspx</t>
  </si>
  <si>
    <t>2009 Pro Sports Payrolls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</si>
</sst>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;&quot;$&quot;\(#,##0\)"/>
    <numFmt numFmtId="168" formatCode="#,##0;\(#,##0\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39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>
      <alignment vertical="center"/>
    </xf>
  </cellStyleXfs>
  <cellXfs count="41">
    <xf numFmtId="0" fontId="0" fillId="0" borderId="0" xfId="0"/>
    <xf numFmtId="164" fontId="0" fillId="0" borderId="0" xfId="0" applyNumberFormat="1" applyBorder="1"/>
    <xf numFmtId="164" fontId="0" fillId="0" borderId="0" xfId="2" applyNumberFormat="1" applyFont="1" applyBorder="1"/>
    <xf numFmtId="0" fontId="2" fillId="0" borderId="0" xfId="0" applyFont="1" applyFill="1" applyBorder="1"/>
    <xf numFmtId="0" fontId="4" fillId="0" borderId="0" xfId="3" applyAlignment="1" applyProtection="1"/>
    <xf numFmtId="10" fontId="0" fillId="0" borderId="0" xfId="4" applyNumberFormat="1" applyFont="1" applyBorder="1"/>
    <xf numFmtId="164" fontId="0" fillId="0" borderId="0" xfId="4" applyNumberFormat="1" applyFont="1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/>
    <xf numFmtId="6" fontId="0" fillId="0" borderId="0" xfId="0" applyNumberFormat="1"/>
    <xf numFmtId="164" fontId="0" fillId="0" borderId="0" xfId="0" applyNumberFormat="1"/>
    <xf numFmtId="0" fontId="5" fillId="0" borderId="0" xfId="0" applyFont="1" applyFill="1" applyBorder="1"/>
    <xf numFmtId="0" fontId="0" fillId="0" borderId="0" xfId="0" applyBorder="1"/>
    <xf numFmtId="0" fontId="2" fillId="0" borderId="0" xfId="0" applyFont="1" applyBorder="1"/>
    <xf numFmtId="165" fontId="0" fillId="0" borderId="0" xfId="1" applyNumberFormat="1" applyFont="1" applyBorder="1"/>
    <xf numFmtId="9" fontId="2" fillId="0" borderId="0" xfId="0" applyNumberFormat="1" applyFont="1" applyBorder="1"/>
    <xf numFmtId="43" fontId="0" fillId="0" borderId="0" xfId="1" applyFont="1" applyBorder="1"/>
    <xf numFmtId="165" fontId="0" fillId="0" borderId="0" xfId="1" applyNumberFormat="1" applyFont="1" applyFill="1" applyBorder="1"/>
    <xf numFmtId="9" fontId="2" fillId="0" borderId="0" xfId="0" applyNumberFormat="1" applyFont="1" applyFill="1" applyBorder="1"/>
    <xf numFmtId="164" fontId="0" fillId="0" borderId="0" xfId="2" applyNumberFormat="1" applyFont="1" applyFill="1" applyBorder="1"/>
    <xf numFmtId="10" fontId="0" fillId="0" borderId="0" xfId="4" applyNumberFormat="1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Border="1"/>
    <xf numFmtId="164" fontId="5" fillId="0" borderId="0" xfId="2" applyNumberFormat="1" applyFont="1" applyBorder="1"/>
    <xf numFmtId="10" fontId="5" fillId="0" borderId="0" xfId="4" applyNumberFormat="1" applyFont="1" applyBorder="1"/>
    <xf numFmtId="0" fontId="5" fillId="0" borderId="0" xfId="5">
      <alignment vertical="center"/>
    </xf>
    <xf numFmtId="0" fontId="7" fillId="0" borderId="0" xfId="5" applyNumberFormat="1" applyFont="1" applyFill="1" applyAlignment="1">
      <alignment horizontal="left"/>
    </xf>
    <xf numFmtId="0" fontId="5" fillId="0" borderId="0" xfId="5" applyNumberFormat="1" applyFont="1" applyFill="1" applyAlignment="1">
      <alignment wrapText="1"/>
    </xf>
    <xf numFmtId="0" fontId="8" fillId="0" borderId="0" xfId="5" applyNumberFormat="1" applyFont="1" applyFill="1" applyAlignment="1">
      <alignment horizontal="left"/>
    </xf>
    <xf numFmtId="3" fontId="5" fillId="0" borderId="0" xfId="5" applyNumberFormat="1" applyFont="1" applyFill="1" applyAlignment="1">
      <alignment wrapText="1"/>
    </xf>
    <xf numFmtId="166" fontId="5" fillId="0" borderId="0" xfId="5" applyNumberFormat="1" applyFont="1" applyFill="1" applyAlignment="1">
      <alignment wrapText="1"/>
    </xf>
    <xf numFmtId="10" fontId="5" fillId="0" borderId="0" xfId="5" applyNumberFormat="1" applyFont="1" applyFill="1" applyAlignment="1">
      <alignment wrapText="1"/>
    </xf>
    <xf numFmtId="167" fontId="7" fillId="0" borderId="0" xfId="5" applyNumberFormat="1" applyFont="1" applyFill="1" applyAlignment="1">
      <alignment horizontal="right"/>
    </xf>
    <xf numFmtId="4" fontId="5" fillId="0" borderId="0" xfId="5" applyNumberFormat="1" applyFont="1" applyFill="1" applyAlignment="1">
      <alignment wrapText="1"/>
    </xf>
    <xf numFmtId="168" fontId="7" fillId="0" borderId="0" xfId="5" applyNumberFormat="1" applyFont="1" applyFill="1" applyAlignment="1">
      <alignment horizontal="right"/>
    </xf>
    <xf numFmtId="3" fontId="7" fillId="0" borderId="0" xfId="5" applyNumberFormat="1" applyFont="1" applyFill="1" applyAlignment="1">
      <alignment horizontal="right"/>
    </xf>
    <xf numFmtId="0" fontId="5" fillId="0" borderId="0" xfId="5" applyFont="1">
      <alignment vertical="center"/>
    </xf>
    <xf numFmtId="0" fontId="5" fillId="0" borderId="0" xfId="5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5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/>
    <cellStyle name="Percent" xfId="4" builtinId="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&quot;$&quot;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Athlete vs. Teacher Compensation</a:t>
            </a:r>
            <a:endParaRPr lang="en-US"/>
          </a:p>
        </c:rich>
      </c:tx>
      <c:layout/>
      <c:overlay val="1"/>
      <c:spPr>
        <a:noFill/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0"/>
            </a:srgbClr>
          </a:outerShdw>
        </a:effectLst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63365618258771E-2"/>
          <c:y val="0.16245529274328563"/>
          <c:w val="0.82057840172575836"/>
          <c:h val="0.79646378388953409"/>
        </c:manualLayout>
      </c:layout>
      <c:pie3DChart>
        <c:varyColors val="1"/>
        <c:ser>
          <c:idx val="0"/>
          <c:order val="0"/>
          <c:explosion val="25"/>
          <c:dLbls>
            <c:delete val="1"/>
          </c:dLbls>
          <c:cat>
            <c:strRef>
              <c:f>Teachers!$K$3:$L$3</c:f>
              <c:strCache>
                <c:ptCount val="2"/>
                <c:pt idx="0">
                  <c:v>Teachers</c:v>
                </c:pt>
                <c:pt idx="1">
                  <c:v>Athletes</c:v>
                </c:pt>
              </c:strCache>
            </c:strRef>
          </c:cat>
          <c:val>
            <c:numRef>
              <c:f>Teachers!$K$4:$L$4</c:f>
              <c:numCache>
                <c:formatCode>"$"#,##0_);[Red]\("$"#,##0\)</c:formatCode>
                <c:ptCount val="2"/>
                <c:pt idx="0" formatCode="_(&quot;$&quot;* #,##0_);_(&quot;$&quot;* \(#,##0\);_(&quot;$&quot;* &quot;-&quot;??_);_(@_)">
                  <c:v>173693545470</c:v>
                </c:pt>
                <c:pt idx="1">
                  <c:v>10219773198</c:v>
                </c:pt>
              </c:numCache>
            </c:numRef>
          </c:val>
        </c:ser>
        <c:dLbls>
          <c:dLblPos val="out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Athlete Compensation</a:t>
            </a:r>
            <a:r>
              <a:rPr lang="en-US" baseline="0"/>
              <a:t> vs. Education Budget</a:t>
            </a:r>
            <a:endParaRPr lang="en-US"/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8056505923772518"/>
                  <c:y val="-1.1493301807984784E-2"/>
                </c:manualLayout>
              </c:layout>
              <c:spPr>
                <a:gradFill rotWithShape="1">
                  <a:gsLst>
                    <a:gs pos="0">
                      <a:schemeClr val="accent3">
                        <a:tint val="50000"/>
                        <a:satMod val="300000"/>
                      </a:schemeClr>
                    </a:gs>
                    <a:gs pos="35000">
                      <a:schemeClr val="accent3">
                        <a:tint val="37000"/>
                        <a:satMod val="300000"/>
                      </a:schemeClr>
                    </a:gs>
                    <a:gs pos="100000">
                      <a:schemeClr val="accent3">
                        <a:tint val="15000"/>
                        <a:satMod val="350000"/>
                      </a:schemeClr>
                    </a:gs>
                  </a:gsLst>
                  <a:lin ang="16200000" scaled="1"/>
                </a:gradFill>
                <a:ln w="9525" cap="flat" cmpd="sng" algn="ctr">
                  <a:solidFill>
                    <a:schemeClr val="accent3">
                      <a:shade val="95000"/>
                      <a:satMod val="105000"/>
                    </a:schemeClr>
                  </a:solidFill>
                  <a:prstDash val="solid"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"/>
              <c:layout>
                <c:manualLayout>
                  <c:x val="-0.2954417386138421"/>
                  <c:y val="8.4015299466252871E-2"/>
                </c:manualLayout>
              </c:layout>
              <c:spPr>
                <a:gradFill rotWithShape="1">
                  <a:gsLst>
                    <a:gs pos="0">
                      <a:schemeClr val="accent3">
                        <a:tint val="50000"/>
                        <a:satMod val="300000"/>
                      </a:schemeClr>
                    </a:gs>
                    <a:gs pos="35000">
                      <a:schemeClr val="accent3">
                        <a:tint val="37000"/>
                        <a:satMod val="300000"/>
                      </a:schemeClr>
                    </a:gs>
                    <a:gs pos="100000">
                      <a:schemeClr val="accent3">
                        <a:tint val="15000"/>
                        <a:satMod val="350000"/>
                      </a:schemeClr>
                    </a:gs>
                  </a:gsLst>
                  <a:lin ang="16200000" scaled="1"/>
                </a:gradFill>
                <a:ln w="9525" cap="flat" cmpd="sng" algn="ctr">
                  <a:solidFill>
                    <a:schemeClr val="accent3">
                      <a:shade val="95000"/>
                      <a:satMod val="105000"/>
                    </a:schemeClr>
                  </a:solidFill>
                  <a:prstDash val="solid"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Teachers!$K$6:$L$6</c:f>
              <c:strCache>
                <c:ptCount val="2"/>
                <c:pt idx="0">
                  <c:v>Education </c:v>
                </c:pt>
                <c:pt idx="1">
                  <c:v>Athletes</c:v>
                </c:pt>
              </c:strCache>
            </c:strRef>
          </c:cat>
          <c:val>
            <c:numRef>
              <c:f>Teachers!$K$7:$L$7</c:f>
              <c:numCache>
                <c:formatCode>"$"#,##0_);[Red]\("$"#,##0\)</c:formatCode>
                <c:ptCount val="2"/>
                <c:pt idx="0" formatCode="_(&quot;$&quot;* #,##0_);_(&quot;$&quot;* \(#,##0\);_(&quot;$&quot;* &quot;-&quot;??_);_(@_)">
                  <c:v>859000000000</c:v>
                </c:pt>
                <c:pt idx="1">
                  <c:v>10219773198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Increase for Public Education Categories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Teachers!$A$29</c:f>
              <c:strCache>
                <c:ptCount val="1"/>
                <c:pt idx="0">
                  <c:v>Total Education Spending</c:v>
                </c:pt>
              </c:strCache>
            </c:strRef>
          </c:tx>
          <c:cat>
            <c:strRef>
              <c:f>Teachers!$B$28:$E$28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Teachers!$B$30:$E$30</c:f>
              <c:numCache>
                <c:formatCode>0.00%</c:formatCode>
                <c:ptCount val="4"/>
                <c:pt idx="0" formatCode="_(* #,##0.00_);_(* \(#,##0.00\);_(* &quot;-&quot;??_);_(@_)">
                  <c:v>0</c:v>
                </c:pt>
                <c:pt idx="1">
                  <c:v>7.6190476190476142E-2</c:v>
                </c:pt>
                <c:pt idx="2">
                  <c:v>0.10748299319727894</c:v>
                </c:pt>
                <c:pt idx="3">
                  <c:v>0.16870748299319738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Teachers!$A$38</c:f>
              <c:strCache>
                <c:ptCount val="1"/>
                <c:pt idx="0">
                  <c:v>Total Teacher Compensation</c:v>
                </c:pt>
              </c:strCache>
            </c:strRef>
          </c:tx>
          <c:cat>
            <c:strRef>
              <c:f>Teachers!$B$28:$E$28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Teachers!$B$39:$E$39</c:f>
              <c:numCache>
                <c:formatCode>0.00%</c:formatCode>
                <c:ptCount val="4"/>
                <c:pt idx="0" formatCode="_(* #,##0.00_);_(* \(#,##0.00\);_(* &quot;-&quot;??_);_(@_)">
                  <c:v>0</c:v>
                </c:pt>
                <c:pt idx="1">
                  <c:v>5.2856910088842746E-2</c:v>
                </c:pt>
                <c:pt idx="2">
                  <c:v>8.3849132038944507E-2</c:v>
                </c:pt>
                <c:pt idx="3">
                  <c:v>0.11513669206418853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Teachers!$A$45</c:f>
              <c:strCache>
                <c:ptCount val="1"/>
                <c:pt idx="0">
                  <c:v>Public School Enrollment</c:v>
                </c:pt>
              </c:strCache>
            </c:strRef>
          </c:tx>
          <c:cat>
            <c:strRef>
              <c:f>Teachers!$B$28:$E$28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Teachers!$B$46:$E$46</c:f>
              <c:numCache>
                <c:formatCode>0.00%</c:formatCode>
                <c:ptCount val="4"/>
                <c:pt idx="0" formatCode="_(* #,##0.00_);_(* \(#,##0.00\);_(* &quot;-&quot;??_);_(@_)">
                  <c:v>0</c:v>
                </c:pt>
                <c:pt idx="1">
                  <c:v>4.1240154550403751E-3</c:v>
                </c:pt>
                <c:pt idx="2">
                  <c:v>3.6488895532937882E-3</c:v>
                </c:pt>
                <c:pt idx="3">
                  <c:v>1.0378085381274937E-2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51008"/>
        <c:axId val="80652544"/>
      </c:lineChart>
      <c:catAx>
        <c:axId val="8065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0652544"/>
        <c:crosses val="autoZero"/>
        <c:auto val="1"/>
        <c:lblAlgn val="ctr"/>
        <c:lblOffset val="100"/>
        <c:noMultiLvlLbl val="0"/>
      </c:catAx>
      <c:valAx>
        <c:axId val="8065254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crossAx val="80651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238124</xdr:colOff>
      <xdr:row>0</xdr:row>
      <xdr:rowOff>123825</xdr:rowOff>
    </xdr:from>
    <xdr:to>
      <xdr:col>21</xdr:col>
      <xdr:colOff>171450</xdr:colOff>
      <xdr:row>25</xdr:row>
      <xdr:rowOff>28575</xdr:rowOff>
    </xdr:to>
    <xdr:graphicFrame macro="">
      <xdr:nvGraphicFramePr>
        <xdr:cNvPr id="2" name="Total Teacher / Athlete Compensation" title="Total Teacher / Athlete Compensa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228599</xdr:colOff>
      <xdr:row>26</xdr:row>
      <xdr:rowOff>0</xdr:rowOff>
    </xdr:from>
    <xdr:to>
      <xdr:col>21</xdr:col>
      <xdr:colOff>171450</xdr:colOff>
      <xdr:row>48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971549</xdr:colOff>
      <xdr:row>48</xdr:row>
      <xdr:rowOff>152400</xdr:rowOff>
    </xdr:from>
    <xdr:to>
      <xdr:col>22</xdr:col>
      <xdr:colOff>66675</xdr:colOff>
      <xdr:row>74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2:D17" totalsRowShown="0" headerRowDxfId="46" tableBorderDxfId="45">
  <autoFilter ref="A12:D17"/>
  <tableColumns count="4">
    <tableColumn id="1" name=" " dataDxfId="44"/>
    <tableColumn id="2" name="Category Spending" dataDxfId="43" dataCellStyle="Currency"/>
    <tableColumn id="3" name="Total Gov't Spending" dataDxfId="42" dataCellStyle="Currency"/>
    <tableColumn id="4" name="Percentage" dataDxfId="41" dataCellStyle="Percent">
      <calculatedColumnFormula>B13/C13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411" displayName="Table411" ref="G2:H32" totalsRowShown="0" headerRowDxfId="10">
  <autoFilter ref="G2:H32"/>
  <tableColumns count="2">
    <tableColumn id="1" name="Team" dataDxfId="9"/>
    <tableColumn id="2" name="Payroll" dataDxfId="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512" displayName="Table512" ref="J2:K32" totalsRowShown="0">
  <autoFilter ref="J2:K32"/>
  <tableColumns count="2">
    <tableColumn id="1" name="Team" dataDxfId="7"/>
    <tableColumn id="2" name="Payroll" dataDxfId="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9" displayName="Table9" ref="A36:B39" totalsRowShown="0">
  <autoFilter ref="A36:B39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10" displayName="Table10" ref="D36:E39" totalsRowShown="0">
  <autoFilter ref="D36:E39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11" displayName="Table11" ref="G36:H39" totalsRowShown="0">
  <autoFilter ref="G36:H39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12" displayName="Table12" ref="J36:K39" totalsRowShown="0">
  <autoFilter ref="J36:K39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13" displayName="Table13" ref="M36:N38" totalsRowShown="0">
  <autoFilter ref="M36:N38"/>
  <tableColumns count="2">
    <tableColumn id="1" name="Column1" dataDxfId="5"/>
    <tableColumn id="2" name="Column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e14" displayName="Table14" ref="P36:Q38" totalsRowShown="0">
  <autoFilter ref="P36:Q38"/>
  <tableColumns count="2">
    <tableColumn id="1" name="Column1" dataDxfId="4"/>
    <tableColumn id="2" name="Column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15" displayName="Table15" ref="H57:K61" totalsRowShown="0" dataDxfId="3">
  <autoFilter ref="H57:K61"/>
  <tableColumns count="4">
    <tableColumn id="1" name="Tiger Woods"/>
    <tableColumn id="2" name="$90,508,316" dataDxfId="2"/>
    <tableColumn id="3" name="Taxes Paid" dataDxfId="1"/>
    <tableColumn id="4" name="Equivalent Teacher Salari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4" totalsRowShown="0" headerRowDxfId="40" tableBorderDxfId="39">
  <autoFilter ref="A1:D4"/>
  <tableColumns count="4">
    <tableColumn id="1" name=" " dataDxfId="38"/>
    <tableColumn id="2" name="2008-2009 Data"/>
    <tableColumn id="3" name="Add $12k"/>
    <tableColumn id="4" name="Difference">
      <calculatedColumnFormula>C2-B2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6:D9" totalsRowShown="0" headerRowDxfId="37">
  <autoFilter ref="A6:D9"/>
  <tableColumns count="4">
    <tableColumn id="1" name=" " dataDxfId="36"/>
    <tableColumn id="2" name="2008-2009 Data"/>
    <tableColumn id="3" name="Pay $1,000,000"/>
    <tableColumn id="4" name="Difference">
      <calculatedColumnFormula>C7-B7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0:D25" totalsRowShown="0" headerRowDxfId="35">
  <autoFilter ref="A20:D25"/>
  <tableColumns count="4">
    <tableColumn id="1" name="Increase Education by…" dataDxfId="34"/>
    <tableColumn id="2" name="Education Spending" dataDxfId="33" dataCellStyle="Currency">
      <calculatedColumnFormula>$B$14*(1+A21)</calculatedColumnFormula>
    </tableColumn>
    <tableColumn id="3" name="Difference" dataDxfId="32" dataCellStyle="Currency">
      <calculatedColumnFormula>B21-$B$14</calculatedColumnFormula>
    </tableColumn>
    <tableColumn id="4" name="New Percentage" dataDxfId="31" dataCellStyle="Percent">
      <calculatedColumnFormula>B21/(C21+$C$14)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28:G33" totalsRowShown="0" headerRowDxfId="30" dataDxfId="29" dataCellStyle="Currency">
  <autoFilter ref="A28:G33"/>
  <tableColumns count="7">
    <tableColumn id="1" name=" " dataDxfId="28"/>
    <tableColumn id="2" name="2005" dataDxfId="27" dataCellStyle="Comma"/>
    <tableColumn id="3" name="2006" dataDxfId="26" dataCellStyle="Percent"/>
    <tableColumn id="4" name="2007" dataDxfId="25" dataCellStyle="Currency"/>
    <tableColumn id="5" name="2008" dataDxfId="24" dataCellStyle="Currency"/>
    <tableColumn id="6" name="2009 (estimated)" dataDxfId="23" dataCellStyle="Currency"/>
    <tableColumn id="7" name="2010 (estimated)" dataDxfId="22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5:E42" totalsRowShown="0" headerRowDxfId="21">
  <autoFilter ref="A35:E42"/>
  <tableColumns count="5">
    <tableColumn id="1" name=" " dataDxfId="20"/>
    <tableColumn id="2" name="2005-2006" dataDxfId="19" dataCellStyle="Comma"/>
    <tableColumn id="3" name="2006-2007"/>
    <tableColumn id="4" name="2007-2008"/>
    <tableColumn id="5" name="2008-200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44:E49" totalsRowShown="0" headerRowDxfId="18">
  <autoFilter ref="A44:E49"/>
  <tableColumns count="5">
    <tableColumn id="1" name=" " dataDxfId="17"/>
    <tableColumn id="2" name="2005-2006"/>
    <tableColumn id="3" name="2006-2007"/>
    <tableColumn id="4" name="2007-2008"/>
    <tableColumn id="5" name="2008-2009 (projected)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29" displayName="Table29" ref="A2:B32" totalsRowShown="0" headerRowDxfId="16">
  <autoFilter ref="A2:B32"/>
  <tableColumns count="2">
    <tableColumn id="1" name="Team" dataDxfId="15"/>
    <tableColumn id="2" name="Payroll" dataDxfId="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310" displayName="Table310" ref="D2:E34" totalsRowShown="0" headerRowDxfId="13">
  <autoFilter ref="D2:E34"/>
  <tableColumns count="2">
    <tableColumn id="1" name="Team" dataDxfId="12"/>
    <tableColumn id="2" name="Payroll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://www.usgovernmentspending.com/" TargetMode="External"/><Relationship Id="rId7" Type="http://schemas.openxmlformats.org/officeDocument/2006/relationships/table" Target="../tables/table2.xml"/><Relationship Id="rId12" Type="http://schemas.openxmlformats.org/officeDocument/2006/relationships/table" Target="../tables/table7.xml"/><Relationship Id="rId2" Type="http://schemas.openxmlformats.org/officeDocument/2006/relationships/hyperlink" Target="http://nces.ed.gov/programs/digest/d09/tables/dt09_078.asp" TargetMode="External"/><Relationship Id="rId1" Type="http://schemas.openxmlformats.org/officeDocument/2006/relationships/hyperlink" Target="http://nces.ed.gov/pubs2010/snf200708/tables/table_03.asp" TargetMode="External"/><Relationship Id="rId6" Type="http://schemas.openxmlformats.org/officeDocument/2006/relationships/table" Target="../tables/table1.xml"/><Relationship Id="rId11" Type="http://schemas.openxmlformats.org/officeDocument/2006/relationships/table" Target="../tables/table6.xml"/><Relationship Id="rId5" Type="http://schemas.openxmlformats.org/officeDocument/2006/relationships/drawing" Target="../drawings/drawing1.xml"/><Relationship Id="rId10" Type="http://schemas.openxmlformats.org/officeDocument/2006/relationships/table" Target="../tables/table5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11" Type="http://schemas.openxmlformats.org/officeDocument/2006/relationships/table" Target="../tables/table18.xml"/><Relationship Id="rId5" Type="http://schemas.openxmlformats.org/officeDocument/2006/relationships/table" Target="../tables/table12.xml"/><Relationship Id="rId10" Type="http://schemas.openxmlformats.org/officeDocument/2006/relationships/table" Target="../tables/table17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11" sqref="A11:D17"/>
    </sheetView>
  </sheetViews>
  <sheetFormatPr defaultRowHeight="12.75" x14ac:dyDescent="0.2"/>
  <cols>
    <col min="1" max="1" width="28.7109375" customWidth="1"/>
    <col min="2" max="2" width="21.42578125" customWidth="1"/>
    <col min="3" max="3" width="22.140625" customWidth="1"/>
    <col min="4" max="4" width="18.7109375" bestFit="1" customWidth="1"/>
    <col min="5" max="5" width="22" customWidth="1"/>
    <col min="6" max="6" width="17.7109375" customWidth="1"/>
    <col min="7" max="7" width="18.7109375" bestFit="1" customWidth="1"/>
    <col min="11" max="11" width="17" bestFit="1" customWidth="1"/>
    <col min="12" max="12" width="15.42578125" bestFit="1" customWidth="1"/>
  </cols>
  <sheetData>
    <row r="1" spans="1:12" x14ac:dyDescent="0.2">
      <c r="A1" s="11" t="s">
        <v>50</v>
      </c>
      <c r="B1" s="7" t="s">
        <v>3</v>
      </c>
      <c r="C1" s="7" t="s">
        <v>4</v>
      </c>
      <c r="D1" s="7" t="s">
        <v>5</v>
      </c>
      <c r="E1" s="12"/>
      <c r="F1" s="12"/>
      <c r="G1" s="12"/>
    </row>
    <row r="2" spans="1:12" x14ac:dyDescent="0.2">
      <c r="A2" s="13" t="s">
        <v>0</v>
      </c>
      <c r="B2" s="14">
        <v>3221917</v>
      </c>
      <c r="C2" s="14">
        <v>3221917</v>
      </c>
      <c r="D2" s="1">
        <f>C2-B2</f>
        <v>0</v>
      </c>
      <c r="E2" s="12"/>
      <c r="F2" s="12"/>
      <c r="G2" s="12"/>
    </row>
    <row r="3" spans="1:12" x14ac:dyDescent="0.2">
      <c r="A3" s="13" t="s">
        <v>1</v>
      </c>
      <c r="B3" s="2">
        <v>53910</v>
      </c>
      <c r="C3" s="2">
        <f>B3+12000</f>
        <v>65910</v>
      </c>
      <c r="D3" s="2">
        <f>C3-B3</f>
        <v>12000</v>
      </c>
      <c r="E3" s="12"/>
      <c r="F3" s="12"/>
      <c r="G3" s="12"/>
      <c r="K3" t="s">
        <v>42</v>
      </c>
      <c r="L3" t="s">
        <v>43</v>
      </c>
    </row>
    <row r="4" spans="1:12" x14ac:dyDescent="0.2">
      <c r="A4" s="13" t="s">
        <v>2</v>
      </c>
      <c r="B4" s="2">
        <f>B2*B3</f>
        <v>173693545470</v>
      </c>
      <c r="C4" s="2">
        <f>C2*C3</f>
        <v>212356549470</v>
      </c>
      <c r="D4" s="1">
        <f>C4-B4</f>
        <v>38663004000</v>
      </c>
      <c r="E4" s="12"/>
      <c r="F4" s="12"/>
      <c r="G4" s="12"/>
      <c r="K4" s="10">
        <f>B4</f>
        <v>173693545470</v>
      </c>
      <c r="L4" s="9">
        <v>10219773198</v>
      </c>
    </row>
    <row r="5" spans="1:12" x14ac:dyDescent="0.2">
      <c r="A5" s="12"/>
      <c r="B5" s="12"/>
      <c r="C5" s="12"/>
      <c r="D5" s="12"/>
      <c r="E5" s="12"/>
      <c r="F5" s="12"/>
      <c r="G5" s="12"/>
    </row>
    <row r="6" spans="1:12" x14ac:dyDescent="0.2">
      <c r="A6" s="11" t="s">
        <v>50</v>
      </c>
      <c r="B6" s="7" t="s">
        <v>3</v>
      </c>
      <c r="C6" s="7" t="s">
        <v>6</v>
      </c>
      <c r="D6" s="7" t="s">
        <v>5</v>
      </c>
      <c r="E6" s="12"/>
      <c r="F6" s="12"/>
      <c r="G6" s="12"/>
      <c r="K6" t="s">
        <v>44</v>
      </c>
      <c r="L6" t="s">
        <v>43</v>
      </c>
    </row>
    <row r="7" spans="1:12" x14ac:dyDescent="0.2">
      <c r="A7" s="13" t="s">
        <v>0</v>
      </c>
      <c r="B7" s="14">
        <v>3221917</v>
      </c>
      <c r="C7" s="14">
        <v>3221917</v>
      </c>
      <c r="D7" s="1">
        <f>C7-B7</f>
        <v>0</v>
      </c>
      <c r="E7" s="12"/>
      <c r="F7" s="12"/>
      <c r="G7" s="12"/>
      <c r="K7" s="10">
        <f>E29</f>
        <v>859000000000</v>
      </c>
      <c r="L7" s="9">
        <v>10219773198</v>
      </c>
    </row>
    <row r="8" spans="1:12" x14ac:dyDescent="0.2">
      <c r="A8" s="13" t="s">
        <v>1</v>
      </c>
      <c r="B8" s="2">
        <v>53910</v>
      </c>
      <c r="C8" s="2">
        <v>1000000</v>
      </c>
      <c r="D8" s="2">
        <f>C8-B8</f>
        <v>946090</v>
      </c>
      <c r="E8" s="12"/>
      <c r="F8" s="12"/>
      <c r="G8" s="12"/>
    </row>
    <row r="9" spans="1:12" x14ac:dyDescent="0.2">
      <c r="A9" s="13" t="s">
        <v>2</v>
      </c>
      <c r="B9" s="2">
        <f>B7*B8</f>
        <v>173693545470</v>
      </c>
      <c r="C9" s="2">
        <f>C7*C8</f>
        <v>3221917000000</v>
      </c>
      <c r="D9" s="1">
        <f>C9-B9</f>
        <v>3048223454530</v>
      </c>
      <c r="E9" s="12"/>
      <c r="F9" s="12"/>
      <c r="G9" s="12"/>
    </row>
    <row r="10" spans="1:12" x14ac:dyDescent="0.2">
      <c r="A10" s="13"/>
      <c r="B10" s="2"/>
      <c r="C10" s="2"/>
      <c r="D10" s="1"/>
      <c r="E10" s="12"/>
      <c r="F10" s="12"/>
      <c r="G10" s="12"/>
    </row>
    <row r="11" spans="1:12" x14ac:dyDescent="0.2">
      <c r="A11" s="39" t="s">
        <v>53</v>
      </c>
      <c r="B11" s="39"/>
      <c r="C11" s="39"/>
      <c r="D11" s="39"/>
      <c r="E11" s="12"/>
      <c r="F11" s="12"/>
      <c r="G11" s="12"/>
    </row>
    <row r="12" spans="1:12" x14ac:dyDescent="0.2">
      <c r="A12" s="3" t="s">
        <v>50</v>
      </c>
      <c r="B12" s="7" t="s">
        <v>8</v>
      </c>
      <c r="C12" s="7" t="s">
        <v>9</v>
      </c>
      <c r="D12" s="7" t="s">
        <v>10</v>
      </c>
      <c r="E12" s="12"/>
      <c r="F12" s="12"/>
      <c r="G12" s="12"/>
    </row>
    <row r="13" spans="1:12" x14ac:dyDescent="0.2">
      <c r="A13" s="3" t="s">
        <v>13</v>
      </c>
      <c r="B13" s="2">
        <v>906000000000</v>
      </c>
      <c r="C13" s="2">
        <v>5335000000000</v>
      </c>
      <c r="D13" s="5">
        <f>B13/C13</f>
        <v>0.16982193064667292</v>
      </c>
      <c r="E13" s="12"/>
      <c r="F13" s="12"/>
      <c r="G13" s="12"/>
    </row>
    <row r="14" spans="1:12" x14ac:dyDescent="0.2">
      <c r="A14" s="3" t="s">
        <v>7</v>
      </c>
      <c r="B14" s="2">
        <v>859000000000</v>
      </c>
      <c r="C14" s="2">
        <v>5335000000000</v>
      </c>
      <c r="D14" s="5">
        <f>B14/C14</f>
        <v>0.16101218369259607</v>
      </c>
      <c r="E14" s="12"/>
      <c r="F14" s="12"/>
      <c r="G14" s="12"/>
    </row>
    <row r="15" spans="1:12" x14ac:dyDescent="0.2">
      <c r="A15" s="3" t="s">
        <v>11</v>
      </c>
      <c r="B15" s="2">
        <v>849000000000</v>
      </c>
      <c r="C15" s="2">
        <v>5335000000000</v>
      </c>
      <c r="D15" s="5">
        <f>B15/C15</f>
        <v>0.1591377694470478</v>
      </c>
      <c r="E15" s="12"/>
      <c r="F15" s="12"/>
      <c r="G15" s="12"/>
    </row>
    <row r="16" spans="1:12" x14ac:dyDescent="0.2">
      <c r="A16" s="3" t="s">
        <v>12</v>
      </c>
      <c r="B16" s="2">
        <v>731000000000</v>
      </c>
      <c r="C16" s="2">
        <v>5335000000000</v>
      </c>
      <c r="D16" s="5">
        <f>B16/C16</f>
        <v>0.13701968134957826</v>
      </c>
      <c r="E16" s="12"/>
      <c r="F16" s="12"/>
      <c r="G16" s="12"/>
    </row>
    <row r="17" spans="1:7" x14ac:dyDescent="0.2">
      <c r="A17" s="3" t="s">
        <v>54</v>
      </c>
      <c r="B17" s="23"/>
      <c r="C17" s="23"/>
      <c r="D17" s="24"/>
      <c r="E17" s="12"/>
      <c r="F17" s="12"/>
      <c r="G17" s="12"/>
    </row>
    <row r="18" spans="1:7" x14ac:dyDescent="0.2">
      <c r="A18" s="3"/>
      <c r="B18" s="2"/>
      <c r="C18" s="2"/>
      <c r="D18" s="5"/>
      <c r="E18" s="12"/>
      <c r="F18" s="12"/>
      <c r="G18" s="12"/>
    </row>
    <row r="19" spans="1:7" x14ac:dyDescent="0.2">
      <c r="A19" s="38" t="s">
        <v>23</v>
      </c>
      <c r="B19" s="38"/>
      <c r="C19" s="38"/>
      <c r="D19" s="38"/>
      <c r="E19" s="12"/>
      <c r="F19" s="12"/>
      <c r="G19" s="12"/>
    </row>
    <row r="20" spans="1:7" x14ac:dyDescent="0.2">
      <c r="A20" s="3" t="s">
        <v>14</v>
      </c>
      <c r="B20" s="7" t="s">
        <v>15</v>
      </c>
      <c r="C20" s="7" t="s">
        <v>5</v>
      </c>
      <c r="D20" s="7" t="s">
        <v>16</v>
      </c>
      <c r="E20" s="12"/>
      <c r="F20" s="12"/>
      <c r="G20" s="12"/>
    </row>
    <row r="21" spans="1:7" x14ac:dyDescent="0.2">
      <c r="A21" s="15">
        <v>0.01</v>
      </c>
      <c r="B21" s="2">
        <f>$B$14*(1+A21)</f>
        <v>867590000000</v>
      </c>
      <c r="C21" s="2">
        <f>B21-$B$14</f>
        <v>8590000000</v>
      </c>
      <c r="D21" s="5">
        <f>B21/(C21+$C$14)</f>
        <v>0.162360884723566</v>
      </c>
      <c r="E21" s="12"/>
      <c r="F21" s="12"/>
      <c r="G21" s="12"/>
    </row>
    <row r="22" spans="1:7" x14ac:dyDescent="0.2">
      <c r="A22" s="15">
        <v>0.02</v>
      </c>
      <c r="B22" s="2">
        <f>$B$14*(1+A22)</f>
        <v>876180000000</v>
      </c>
      <c r="C22" s="2">
        <f>B22-$B$14</f>
        <v>17180000000</v>
      </c>
      <c r="D22" s="5">
        <f>B22/(C22+$C$14)</f>
        <v>0.16370525654966761</v>
      </c>
      <c r="E22" s="12"/>
      <c r="F22" s="12"/>
      <c r="G22" s="12"/>
    </row>
    <row r="23" spans="1:7" x14ac:dyDescent="0.2">
      <c r="A23" s="15">
        <v>0.03</v>
      </c>
      <c r="B23" s="2">
        <f>$B$14*(1+A23)</f>
        <v>884770000000</v>
      </c>
      <c r="C23" s="2">
        <f>B23-$B$14</f>
        <v>25770000000</v>
      </c>
      <c r="D23" s="5">
        <f>B23/(C23+$C$14)</f>
        <v>0.16504531998201752</v>
      </c>
      <c r="E23" s="12"/>
      <c r="F23" s="12"/>
      <c r="G23" s="12"/>
    </row>
    <row r="24" spans="1:7" x14ac:dyDescent="0.2">
      <c r="A24" s="18">
        <v>0.05</v>
      </c>
      <c r="B24" s="19">
        <f>$B$14*(1+A24)</f>
        <v>901950000000</v>
      </c>
      <c r="C24" s="19">
        <f>B24-$B$14</f>
        <v>42950000000</v>
      </c>
      <c r="D24" s="20">
        <f>B24/(C24+$C$14)</f>
        <v>0.16771260424511197</v>
      </c>
      <c r="E24" s="12"/>
      <c r="F24" s="12"/>
      <c r="G24" s="12"/>
    </row>
    <row r="25" spans="1:7" x14ac:dyDescent="0.2">
      <c r="A25" s="15">
        <v>0.1</v>
      </c>
      <c r="B25" s="2">
        <f>$B$14*(1+A25)</f>
        <v>944900000000.00012</v>
      </c>
      <c r="C25" s="2">
        <f>B25-$B$14</f>
        <v>85900000000.000122</v>
      </c>
      <c r="D25" s="5">
        <f>B25/(C25+$C$14)</f>
        <v>0.17430684941614863</v>
      </c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22" t="s">
        <v>50</v>
      </c>
      <c r="B28" s="7" t="s">
        <v>46</v>
      </c>
      <c r="C28" s="7" t="s">
        <v>47</v>
      </c>
      <c r="D28" s="7" t="s">
        <v>48</v>
      </c>
      <c r="E28" s="7" t="s">
        <v>49</v>
      </c>
      <c r="F28" s="7" t="s">
        <v>17</v>
      </c>
      <c r="G28" s="7" t="s">
        <v>18</v>
      </c>
    </row>
    <row r="29" spans="1:7" x14ac:dyDescent="0.2">
      <c r="A29" s="13" t="s">
        <v>52</v>
      </c>
      <c r="B29" s="2">
        <v>735000000000</v>
      </c>
      <c r="C29" s="2">
        <v>791000000000</v>
      </c>
      <c r="D29" s="2">
        <v>814000000000</v>
      </c>
      <c r="E29" s="2">
        <v>859000000000</v>
      </c>
      <c r="F29" s="2">
        <v>902000000000</v>
      </c>
      <c r="G29" s="2">
        <v>1026000000000</v>
      </c>
    </row>
    <row r="30" spans="1:7" x14ac:dyDescent="0.2">
      <c r="A30" s="13" t="s">
        <v>28</v>
      </c>
      <c r="B30" s="16">
        <v>0</v>
      </c>
      <c r="C30" s="5">
        <f>C29/$B$29-1</f>
        <v>7.6190476190476142E-2</v>
      </c>
      <c r="D30" s="5">
        <f>D29/$B$29-1</f>
        <v>0.10748299319727894</v>
      </c>
      <c r="E30" s="5">
        <f>E29/$B$29-1</f>
        <v>0.16870748299319738</v>
      </c>
      <c r="F30" s="5">
        <f>F29/$B$29-1</f>
        <v>0.22721088435374148</v>
      </c>
      <c r="G30" s="5">
        <f>G29/$B$29-1</f>
        <v>0.39591836734693886</v>
      </c>
    </row>
    <row r="31" spans="1:7" x14ac:dyDescent="0.2">
      <c r="A31" s="3" t="s">
        <v>34</v>
      </c>
      <c r="B31" s="16">
        <v>0</v>
      </c>
      <c r="C31" s="6">
        <f>C29-$B29</f>
        <v>56000000000</v>
      </c>
      <c r="D31" s="2">
        <f>D29-$B29</f>
        <v>79000000000</v>
      </c>
      <c r="E31" s="2">
        <f>E29-$B29</f>
        <v>124000000000</v>
      </c>
      <c r="F31" s="2">
        <f>F29-$B29</f>
        <v>167000000000</v>
      </c>
      <c r="G31" s="2">
        <f>G29-$B29</f>
        <v>291000000000</v>
      </c>
    </row>
    <row r="32" spans="1:7" x14ac:dyDescent="0.2">
      <c r="A32" s="3" t="s">
        <v>36</v>
      </c>
      <c r="B32" s="16">
        <v>0</v>
      </c>
      <c r="C32" s="5">
        <f>C29/B29-1</f>
        <v>7.6190476190476142E-2</v>
      </c>
      <c r="D32" s="5">
        <f>D29/C29-1</f>
        <v>2.9077117572692712E-2</v>
      </c>
      <c r="E32" s="5">
        <f>E29/D29-1</f>
        <v>5.5282555282555323E-2</v>
      </c>
      <c r="F32" s="5">
        <f>F29/E29-1</f>
        <v>5.0058207217694939E-2</v>
      </c>
      <c r="G32" s="5">
        <f>G29/F29-1</f>
        <v>0.13747228381374721</v>
      </c>
    </row>
    <row r="33" spans="1:7" x14ac:dyDescent="0.2">
      <c r="A33" s="3" t="s">
        <v>35</v>
      </c>
      <c r="B33" s="16">
        <v>0</v>
      </c>
      <c r="C33" s="6">
        <f>C29-B29</f>
        <v>56000000000</v>
      </c>
      <c r="D33" s="2">
        <f>D29-C29</f>
        <v>23000000000</v>
      </c>
      <c r="E33" s="2">
        <f>E29-D29</f>
        <v>45000000000</v>
      </c>
      <c r="F33" s="2">
        <f>F29-E29</f>
        <v>43000000000</v>
      </c>
      <c r="G33" s="2">
        <f>G29-F29</f>
        <v>124000000000</v>
      </c>
    </row>
    <row r="34" spans="1:7" x14ac:dyDescent="0.2">
      <c r="A34" s="12"/>
      <c r="B34" s="12"/>
      <c r="C34" s="12"/>
      <c r="D34" s="12"/>
      <c r="E34" s="12"/>
      <c r="F34" s="12"/>
      <c r="G34" s="12"/>
    </row>
    <row r="35" spans="1:7" x14ac:dyDescent="0.2">
      <c r="A35" s="21" t="s">
        <v>50</v>
      </c>
      <c r="B35" s="7" t="s">
        <v>29</v>
      </c>
      <c r="C35" s="7" t="s">
        <v>30</v>
      </c>
      <c r="D35" s="7" t="s">
        <v>27</v>
      </c>
      <c r="E35" s="7" t="s">
        <v>31</v>
      </c>
      <c r="F35" s="12"/>
      <c r="G35" s="12"/>
    </row>
    <row r="36" spans="1:7" x14ac:dyDescent="0.2">
      <c r="A36" s="13" t="s">
        <v>24</v>
      </c>
      <c r="B36" s="14">
        <v>3191539</v>
      </c>
      <c r="C36" s="14">
        <v>3230877</v>
      </c>
      <c r="D36" s="14">
        <v>3227426</v>
      </c>
      <c r="E36" s="14">
        <v>3221917</v>
      </c>
      <c r="F36" s="12"/>
      <c r="G36" s="12"/>
    </row>
    <row r="37" spans="1:7" x14ac:dyDescent="0.2">
      <c r="A37" s="13" t="s">
        <v>25</v>
      </c>
      <c r="B37" s="2">
        <v>48804</v>
      </c>
      <c r="C37" s="2">
        <v>50758</v>
      </c>
      <c r="D37" s="2">
        <v>52308</v>
      </c>
      <c r="E37" s="2">
        <v>53910</v>
      </c>
      <c r="F37" s="12"/>
      <c r="G37" s="12"/>
    </row>
    <row r="38" spans="1:7" x14ac:dyDescent="0.2">
      <c r="A38" s="13" t="s">
        <v>51</v>
      </c>
      <c r="B38" s="2">
        <f>B37*B36</f>
        <v>155759869356</v>
      </c>
      <c r="C38" s="2">
        <f>C37*C36</f>
        <v>163992854766</v>
      </c>
      <c r="D38" s="2">
        <f>D37*D36</f>
        <v>168820199208</v>
      </c>
      <c r="E38" s="2">
        <f>E37*E36</f>
        <v>173693545470</v>
      </c>
      <c r="F38" s="12"/>
      <c r="G38" s="12"/>
    </row>
    <row r="39" spans="1:7" x14ac:dyDescent="0.2">
      <c r="A39" s="3" t="s">
        <v>28</v>
      </c>
      <c r="B39" s="16">
        <v>0</v>
      </c>
      <c r="C39" s="5">
        <f>C38/$B38-1</f>
        <v>5.2856910088842746E-2</v>
      </c>
      <c r="D39" s="5">
        <f>D38/$B38-1</f>
        <v>8.3849132038944507E-2</v>
      </c>
      <c r="E39" s="5">
        <f>E38/$B38-1</f>
        <v>0.11513669206418853</v>
      </c>
      <c r="F39" s="12"/>
      <c r="G39" s="12"/>
    </row>
    <row r="40" spans="1:7" x14ac:dyDescent="0.2">
      <c r="A40" s="3" t="s">
        <v>34</v>
      </c>
      <c r="B40" s="16">
        <v>0</v>
      </c>
      <c r="C40" s="1">
        <f>C38-$B38</f>
        <v>8232985410</v>
      </c>
      <c r="D40" s="1">
        <f>D38-$B38</f>
        <v>13060329852</v>
      </c>
      <c r="E40" s="1">
        <f>E38-$B38</f>
        <v>17933676114</v>
      </c>
      <c r="F40" s="12"/>
      <c r="G40" s="12"/>
    </row>
    <row r="41" spans="1:7" x14ac:dyDescent="0.2">
      <c r="A41" s="3" t="s">
        <v>36</v>
      </c>
      <c r="B41" s="16">
        <v>0</v>
      </c>
      <c r="C41" s="5">
        <f>C38/B38-1</f>
        <v>5.2856910088842746E-2</v>
      </c>
      <c r="D41" s="5">
        <f>D38/C38-1</f>
        <v>2.9436309581219788E-2</v>
      </c>
      <c r="E41" s="5">
        <f>E38/D38-1</f>
        <v>2.88670803900406E-2</v>
      </c>
      <c r="F41" s="12"/>
      <c r="G41" s="12"/>
    </row>
    <row r="42" spans="1:7" x14ac:dyDescent="0.2">
      <c r="A42" s="3" t="s">
        <v>35</v>
      </c>
      <c r="B42" s="16">
        <v>0</v>
      </c>
      <c r="C42" s="1">
        <f>C38-B38</f>
        <v>8232985410</v>
      </c>
      <c r="D42" s="1">
        <f>D38-C38</f>
        <v>4827344442</v>
      </c>
      <c r="E42" s="1">
        <f>E38-D38</f>
        <v>4873346262</v>
      </c>
      <c r="F42" s="12"/>
      <c r="G42" s="12"/>
    </row>
    <row r="43" spans="1:7" x14ac:dyDescent="0.2">
      <c r="A43" s="12"/>
      <c r="B43" s="12"/>
      <c r="C43" s="12"/>
      <c r="D43" s="12"/>
      <c r="E43" s="12"/>
      <c r="F43" s="12"/>
      <c r="G43" s="12"/>
    </row>
    <row r="44" spans="1:7" x14ac:dyDescent="0.2">
      <c r="A44" s="22" t="s">
        <v>50</v>
      </c>
      <c r="B44" s="7" t="s">
        <v>29</v>
      </c>
      <c r="C44" s="7" t="s">
        <v>30</v>
      </c>
      <c r="D44" s="7" t="s">
        <v>27</v>
      </c>
      <c r="E44" s="7" t="s">
        <v>37</v>
      </c>
      <c r="F44" s="12"/>
      <c r="G44" s="12"/>
    </row>
    <row r="45" spans="1:7" x14ac:dyDescent="0.2">
      <c r="A45" s="3" t="s">
        <v>40</v>
      </c>
      <c r="B45" s="17">
        <v>49113298</v>
      </c>
      <c r="C45" s="14">
        <v>49315842</v>
      </c>
      <c r="D45" s="14">
        <v>49292507</v>
      </c>
      <c r="E45" s="14">
        <v>49623000</v>
      </c>
      <c r="F45" s="12"/>
      <c r="G45" s="12"/>
    </row>
    <row r="46" spans="1:7" x14ac:dyDescent="0.2">
      <c r="A46" s="3" t="s">
        <v>28</v>
      </c>
      <c r="B46" s="16">
        <v>0</v>
      </c>
      <c r="C46" s="5">
        <f>C45/$B45-1</f>
        <v>4.1240154550403751E-3</v>
      </c>
      <c r="D46" s="5">
        <f>D45/$B45-1</f>
        <v>3.6488895532937882E-3</v>
      </c>
      <c r="E46" s="5">
        <f>E45/$B45-1</f>
        <v>1.0378085381274937E-2</v>
      </c>
      <c r="F46" s="12"/>
      <c r="G46" s="12"/>
    </row>
    <row r="47" spans="1:7" x14ac:dyDescent="0.2">
      <c r="A47" s="3" t="s">
        <v>38</v>
      </c>
      <c r="B47" s="14">
        <v>0</v>
      </c>
      <c r="C47" s="8">
        <f>C45-$B45</f>
        <v>202544</v>
      </c>
      <c r="D47" s="8">
        <f>D45-$B45</f>
        <v>179209</v>
      </c>
      <c r="E47" s="8">
        <f>E45-$B45</f>
        <v>509702</v>
      </c>
      <c r="F47" s="12"/>
      <c r="G47" s="12"/>
    </row>
    <row r="48" spans="1:7" x14ac:dyDescent="0.2">
      <c r="A48" s="3" t="s">
        <v>36</v>
      </c>
      <c r="B48" s="16">
        <v>0</v>
      </c>
      <c r="C48" s="5">
        <f>C45/B45-1</f>
        <v>4.1240154550403751E-3</v>
      </c>
      <c r="D48" s="5">
        <f>D45/C45-1</f>
        <v>-4.7317452270201343E-4</v>
      </c>
      <c r="E48" s="5">
        <f>E45/D45-1</f>
        <v>6.7047310050591946E-3</v>
      </c>
      <c r="F48" s="12"/>
      <c r="G48" s="12"/>
    </row>
    <row r="49" spans="1:7" x14ac:dyDescent="0.2">
      <c r="A49" s="3" t="s">
        <v>39</v>
      </c>
      <c r="B49" s="14">
        <v>0</v>
      </c>
      <c r="C49" s="14">
        <f>C45-B45</f>
        <v>202544</v>
      </c>
      <c r="D49" s="14">
        <f>D45-C45</f>
        <v>-23335</v>
      </c>
      <c r="E49" s="14">
        <f>E45-D45</f>
        <v>330493</v>
      </c>
      <c r="F49" s="12"/>
      <c r="G49" s="12"/>
    </row>
    <row r="50" spans="1:7" x14ac:dyDescent="0.2">
      <c r="B50" s="4"/>
    </row>
    <row r="52" spans="1:7" x14ac:dyDescent="0.2">
      <c r="A52" t="s">
        <v>22</v>
      </c>
      <c r="B52" s="4" t="s">
        <v>21</v>
      </c>
    </row>
    <row r="53" spans="1:7" x14ac:dyDescent="0.2">
      <c r="B53" s="4" t="s">
        <v>19</v>
      </c>
    </row>
    <row r="54" spans="1:7" x14ac:dyDescent="0.2">
      <c r="B54" s="4" t="s">
        <v>20</v>
      </c>
    </row>
    <row r="55" spans="1:7" x14ac:dyDescent="0.2">
      <c r="B55" s="4" t="s">
        <v>26</v>
      </c>
    </row>
    <row r="56" spans="1:7" x14ac:dyDescent="0.2">
      <c r="B56" s="4" t="s">
        <v>32</v>
      </c>
    </row>
    <row r="57" spans="1:7" x14ac:dyDescent="0.2">
      <c r="B57" s="4" t="s">
        <v>33</v>
      </c>
    </row>
    <row r="58" spans="1:7" x14ac:dyDescent="0.2">
      <c r="B58" s="4" t="s">
        <v>41</v>
      </c>
    </row>
  </sheetData>
  <mergeCells count="2">
    <mergeCell ref="A19:D19"/>
    <mergeCell ref="A11:D11"/>
  </mergeCells>
  <phoneticPr fontId="3" type="noConversion"/>
  <hyperlinks>
    <hyperlink ref="B53" r:id="rId1"/>
    <hyperlink ref="B54" r:id="rId2"/>
    <hyperlink ref="B52" r:id="rId3"/>
  </hyperlinks>
  <pageMargins left="0.75" right="0.75" top="1" bottom="1" header="0.5" footer="0.5"/>
  <pageSetup orientation="portrait" r:id="rId4"/>
  <headerFooter alignWithMargins="0"/>
  <drawing r:id="rId5"/>
  <tableParts count="7"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10" zoomScaleNormal="100" workbookViewId="0">
      <selection activeCell="D49" sqref="D49"/>
    </sheetView>
  </sheetViews>
  <sheetFormatPr defaultColWidth="9.140625" defaultRowHeight="12.75" customHeight="1" x14ac:dyDescent="0.2"/>
  <cols>
    <col min="1" max="1" width="65.7109375" style="25" customWidth="1"/>
    <col min="2" max="2" width="15" style="25" customWidth="1"/>
    <col min="3" max="3" width="17" style="25" customWidth="1"/>
    <col min="4" max="4" width="24.140625" style="25" customWidth="1"/>
    <col min="5" max="5" width="15" style="25" customWidth="1"/>
    <col min="6" max="6" width="17.5703125" style="25" bestFit="1" customWidth="1"/>
    <col min="7" max="7" width="25" style="25" customWidth="1"/>
    <col min="8" max="8" width="15" style="25" customWidth="1"/>
    <col min="9" max="9" width="13.28515625" style="25" customWidth="1"/>
    <col min="10" max="10" width="23.42578125" style="25" customWidth="1"/>
    <col min="11" max="11" width="28.5703125" style="25" customWidth="1"/>
    <col min="12" max="12" width="9.140625" style="25" customWidth="1"/>
    <col min="13" max="13" width="24.85546875" style="25" customWidth="1"/>
    <col min="14" max="14" width="17.42578125" style="25" bestFit="1" customWidth="1"/>
    <col min="15" max="15" width="9.140625" style="25"/>
    <col min="16" max="16" width="21.5703125" style="25" customWidth="1"/>
    <col min="17" max="17" width="12.140625" style="25" bestFit="1" customWidth="1"/>
    <col min="18" max="16384" width="9.140625" style="25"/>
  </cols>
  <sheetData>
    <row r="1" spans="1:13" ht="12.75" customHeight="1" x14ac:dyDescent="0.2">
      <c r="A1" s="40" t="s">
        <v>249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 s="26" t="s">
        <v>248</v>
      </c>
    </row>
    <row r="2" spans="1:13" ht="12.75" customHeight="1" x14ac:dyDescent="0.2">
      <c r="A2" s="37" t="s">
        <v>247</v>
      </c>
      <c r="B2" s="36" t="s">
        <v>246</v>
      </c>
      <c r="D2" s="37" t="s">
        <v>247</v>
      </c>
      <c r="E2" s="36" t="s">
        <v>246</v>
      </c>
      <c r="G2" s="37" t="s">
        <v>247</v>
      </c>
      <c r="H2" s="36" t="s">
        <v>246</v>
      </c>
      <c r="J2" s="37" t="s">
        <v>247</v>
      </c>
      <c r="K2" s="36" t="s">
        <v>246</v>
      </c>
      <c r="M2" s="27" t="s">
        <v>245</v>
      </c>
    </row>
    <row r="3" spans="1:13" ht="12.75" customHeight="1" x14ac:dyDescent="0.2">
      <c r="A3" s="26" t="s">
        <v>244</v>
      </c>
      <c r="B3" s="35">
        <v>201449189</v>
      </c>
      <c r="D3" s="26" t="s">
        <v>243</v>
      </c>
      <c r="E3" s="35">
        <v>138354866</v>
      </c>
      <c r="G3" s="26" t="s">
        <v>242</v>
      </c>
      <c r="H3" s="35">
        <v>97085751</v>
      </c>
      <c r="J3" s="26" t="s">
        <v>241</v>
      </c>
      <c r="K3" s="35">
        <v>66064200</v>
      </c>
      <c r="M3" s="27">
        <v>275000000</v>
      </c>
    </row>
    <row r="4" spans="1:13" ht="12.75" customHeight="1" x14ac:dyDescent="0.2">
      <c r="A4" s="26" t="s">
        <v>240</v>
      </c>
      <c r="B4" s="35">
        <v>149373987</v>
      </c>
      <c r="D4" s="26" t="s">
        <v>239</v>
      </c>
      <c r="E4" s="35">
        <v>126855921</v>
      </c>
      <c r="G4" s="26" t="s">
        <v>238</v>
      </c>
      <c r="H4" s="35">
        <v>95358923</v>
      </c>
      <c r="J4" s="26" t="s">
        <v>237</v>
      </c>
      <c r="K4" s="35">
        <v>63100000</v>
      </c>
    </row>
    <row r="5" spans="1:13" ht="12.75" customHeight="1" x14ac:dyDescent="0.2">
      <c r="A5" s="26" t="s">
        <v>236</v>
      </c>
      <c r="B5" s="35">
        <v>134809000</v>
      </c>
      <c r="D5" s="26" t="s">
        <v>235</v>
      </c>
      <c r="E5" s="35">
        <v>122258610</v>
      </c>
      <c r="G5" s="26" t="s">
        <v>234</v>
      </c>
      <c r="H5" s="35">
        <v>93215017</v>
      </c>
      <c r="J5" s="26" t="s">
        <v>233</v>
      </c>
      <c r="K5" s="35">
        <v>60472500</v>
      </c>
    </row>
    <row r="6" spans="1:13" ht="12.75" customHeight="1" x14ac:dyDescent="0.2">
      <c r="A6" s="26" t="s">
        <v>232</v>
      </c>
      <c r="B6" s="35">
        <v>121745999</v>
      </c>
      <c r="D6" s="26" t="s">
        <v>231</v>
      </c>
      <c r="E6" s="35">
        <v>121552424</v>
      </c>
      <c r="G6" s="26" t="s">
        <v>230</v>
      </c>
      <c r="H6" s="35">
        <v>90794387</v>
      </c>
      <c r="J6" s="26" t="s">
        <v>229</v>
      </c>
      <c r="K6" s="35">
        <v>59778117</v>
      </c>
    </row>
    <row r="7" spans="1:13" ht="12.75" customHeight="1" x14ac:dyDescent="0.2">
      <c r="A7" s="26" t="s">
        <v>228</v>
      </c>
      <c r="B7" s="35">
        <v>115085145</v>
      </c>
      <c r="D7" s="26" t="s">
        <v>227</v>
      </c>
      <c r="E7" s="35">
        <v>120672110</v>
      </c>
      <c r="G7" s="26" t="s">
        <v>226</v>
      </c>
      <c r="H7" s="35">
        <v>80745793</v>
      </c>
      <c r="J7" s="26" t="s">
        <v>225</v>
      </c>
      <c r="K7" s="35">
        <v>58908000</v>
      </c>
    </row>
    <row r="8" spans="1:13" ht="12.75" customHeight="1" x14ac:dyDescent="0.2">
      <c r="A8" s="26" t="s">
        <v>224</v>
      </c>
      <c r="B8" s="35">
        <v>113709000</v>
      </c>
      <c r="D8" s="26" t="s">
        <v>223</v>
      </c>
      <c r="E8" s="35">
        <v>120634420</v>
      </c>
      <c r="G8" s="26" t="s">
        <v>222</v>
      </c>
      <c r="H8" s="35">
        <v>78738973</v>
      </c>
      <c r="J8" s="26" t="s">
        <v>221</v>
      </c>
      <c r="K8" s="35">
        <v>58522500</v>
      </c>
    </row>
    <row r="9" spans="1:13" ht="12.75" customHeight="1" x14ac:dyDescent="0.2">
      <c r="A9" s="26" t="s">
        <v>220</v>
      </c>
      <c r="B9" s="35">
        <v>113004046</v>
      </c>
      <c r="D9" s="26" t="s">
        <v>219</v>
      </c>
      <c r="E9" s="35">
        <v>119292960</v>
      </c>
      <c r="G9" s="26" t="s">
        <v>218</v>
      </c>
      <c r="H9" s="35">
        <v>77046985</v>
      </c>
      <c r="J9" s="26" t="s">
        <v>217</v>
      </c>
      <c r="K9" s="35">
        <v>56589460</v>
      </c>
    </row>
    <row r="10" spans="1:13" ht="12.75" customHeight="1" x14ac:dyDescent="0.2">
      <c r="A10" s="26" t="s">
        <v>216</v>
      </c>
      <c r="B10" s="35">
        <v>102996414</v>
      </c>
      <c r="D10" s="26" t="s">
        <v>215</v>
      </c>
      <c r="E10" s="35">
        <v>114579603</v>
      </c>
      <c r="G10" s="26" t="s">
        <v>214</v>
      </c>
      <c r="H10" s="35">
        <v>75819691</v>
      </c>
      <c r="J10" s="26" t="s">
        <v>213</v>
      </c>
      <c r="K10" s="35">
        <v>56400000</v>
      </c>
    </row>
    <row r="11" spans="1:13" ht="12.75" customHeight="1" x14ac:dyDescent="0.2">
      <c r="A11" s="26" t="s">
        <v>212</v>
      </c>
      <c r="B11" s="35">
        <v>100414592</v>
      </c>
      <c r="D11" s="26" t="s">
        <v>211</v>
      </c>
      <c r="E11" s="35">
        <v>113494050</v>
      </c>
      <c r="G11" s="26" t="s">
        <v>210</v>
      </c>
      <c r="H11" s="35">
        <v>75449279</v>
      </c>
      <c r="J11" s="26" t="s">
        <v>209</v>
      </c>
      <c r="K11" s="35">
        <v>55811667</v>
      </c>
    </row>
    <row r="12" spans="1:13" ht="12.75" customHeight="1" x14ac:dyDescent="0.2">
      <c r="A12" s="26" t="s">
        <v>208</v>
      </c>
      <c r="B12" s="35">
        <v>98904166</v>
      </c>
      <c r="D12" s="26" t="s">
        <v>207</v>
      </c>
      <c r="E12" s="35">
        <v>112963398</v>
      </c>
      <c r="G12" s="26" t="s">
        <v>206</v>
      </c>
      <c r="H12" s="35">
        <v>74863198</v>
      </c>
      <c r="J12" s="26" t="s">
        <v>205</v>
      </c>
      <c r="K12" s="35">
        <v>55654200</v>
      </c>
    </row>
    <row r="13" spans="1:13" ht="12.75" customHeight="1" x14ac:dyDescent="0.2">
      <c r="A13" s="26" t="s">
        <v>204</v>
      </c>
      <c r="B13" s="35">
        <v>96726166</v>
      </c>
      <c r="D13" s="26" t="s">
        <v>203</v>
      </c>
      <c r="E13" s="35">
        <v>111527250</v>
      </c>
      <c r="G13" s="26" t="s">
        <v>202</v>
      </c>
      <c r="H13" s="35">
        <v>74434445</v>
      </c>
      <c r="J13" s="26" t="s">
        <v>201</v>
      </c>
      <c r="K13" s="35">
        <v>55625000</v>
      </c>
    </row>
    <row r="14" spans="1:13" ht="12.75" customHeight="1" x14ac:dyDescent="0.2">
      <c r="A14" s="26" t="s">
        <v>200</v>
      </c>
      <c r="B14" s="35">
        <v>96068500</v>
      </c>
      <c r="D14" s="26" t="s">
        <v>199</v>
      </c>
      <c r="E14" s="35">
        <v>111253126</v>
      </c>
      <c r="G14" s="26" t="s">
        <v>198</v>
      </c>
      <c r="H14" s="35">
        <v>71517217</v>
      </c>
      <c r="J14" s="26" t="s">
        <v>197</v>
      </c>
      <c r="K14" s="35">
        <v>54067381</v>
      </c>
    </row>
    <row r="15" spans="1:13" ht="12.75" customHeight="1" x14ac:dyDescent="0.2">
      <c r="A15" s="26" t="s">
        <v>196</v>
      </c>
      <c r="B15" s="35">
        <v>88528409</v>
      </c>
      <c r="D15" s="26" t="s">
        <v>195</v>
      </c>
      <c r="E15" s="35">
        <v>111138646</v>
      </c>
      <c r="G15" s="26" t="s">
        <v>194</v>
      </c>
      <c r="H15" s="35">
        <v>71487984</v>
      </c>
      <c r="J15" s="26" t="s">
        <v>193</v>
      </c>
      <c r="K15" s="35">
        <v>53144000</v>
      </c>
    </row>
    <row r="16" spans="1:13" ht="12.75" customHeight="1" x14ac:dyDescent="0.2">
      <c r="A16" s="26" t="s">
        <v>192</v>
      </c>
      <c r="B16" s="35">
        <v>82616450</v>
      </c>
      <c r="D16" s="26" t="s">
        <v>191</v>
      </c>
      <c r="E16" s="35">
        <v>109503397</v>
      </c>
      <c r="G16" s="26" t="s">
        <v>190</v>
      </c>
      <c r="H16" s="35">
        <v>70558149</v>
      </c>
      <c r="J16" s="26" t="s">
        <v>189</v>
      </c>
      <c r="K16" s="35">
        <v>52861000</v>
      </c>
    </row>
    <row r="17" spans="1:11" ht="12.75" customHeight="1" x14ac:dyDescent="0.2">
      <c r="A17" s="26" t="s">
        <v>188</v>
      </c>
      <c r="B17" s="35">
        <v>81579166</v>
      </c>
      <c r="D17" s="26" t="s">
        <v>187</v>
      </c>
      <c r="E17" s="35">
        <v>106879214</v>
      </c>
      <c r="G17" s="26" t="s">
        <v>186</v>
      </c>
      <c r="H17" s="35">
        <v>70220238</v>
      </c>
      <c r="J17" s="26" t="s">
        <v>185</v>
      </c>
      <c r="K17" s="35">
        <v>52342500</v>
      </c>
    </row>
    <row r="18" spans="1:11" ht="12.75" customHeight="1" x14ac:dyDescent="0.2">
      <c r="A18" s="26" t="s">
        <v>184</v>
      </c>
      <c r="B18" s="35">
        <v>80538300</v>
      </c>
      <c r="D18" s="26" t="s">
        <v>183</v>
      </c>
      <c r="E18" s="35">
        <v>105393095</v>
      </c>
      <c r="G18" s="26" t="s">
        <v>182</v>
      </c>
      <c r="H18" s="35">
        <v>69623798</v>
      </c>
      <c r="J18" s="26" t="s">
        <v>181</v>
      </c>
      <c r="K18" s="35">
        <v>52225700</v>
      </c>
    </row>
    <row r="19" spans="1:11" ht="12.75" customHeight="1" x14ac:dyDescent="0.2">
      <c r="A19" s="26" t="s">
        <v>180</v>
      </c>
      <c r="B19" s="35">
        <v>80182502</v>
      </c>
      <c r="D19" s="26" t="s">
        <v>179</v>
      </c>
      <c r="E19" s="35">
        <v>103738952</v>
      </c>
      <c r="G19" s="26" t="s">
        <v>178</v>
      </c>
      <c r="H19" s="35">
        <v>68761285</v>
      </c>
      <c r="J19" s="26" t="s">
        <v>177</v>
      </c>
      <c r="K19" s="35">
        <v>51940000</v>
      </c>
    </row>
    <row r="20" spans="1:11" ht="12.75" customHeight="1" x14ac:dyDescent="0.2">
      <c r="A20" s="26" t="s">
        <v>176</v>
      </c>
      <c r="B20" s="35">
        <v>75201000</v>
      </c>
      <c r="D20" s="26" t="s">
        <v>175</v>
      </c>
      <c r="E20" s="35">
        <v>103360985</v>
      </c>
      <c r="G20" s="26" t="s">
        <v>174</v>
      </c>
      <c r="H20" s="35">
        <v>68403480</v>
      </c>
      <c r="J20" s="26" t="s">
        <v>173</v>
      </c>
      <c r="K20" s="35">
        <v>51548557</v>
      </c>
    </row>
    <row r="21" spans="1:11" ht="12.75" customHeight="1" x14ac:dyDescent="0.2">
      <c r="A21" s="26" t="s">
        <v>172</v>
      </c>
      <c r="B21" s="35">
        <v>73558500</v>
      </c>
      <c r="D21" s="26" t="s">
        <v>171</v>
      </c>
      <c r="E21" s="35">
        <v>101658735</v>
      </c>
      <c r="G21" s="26" t="s">
        <v>170</v>
      </c>
      <c r="H21" s="35">
        <v>68165839</v>
      </c>
      <c r="J21" s="26" t="s">
        <v>169</v>
      </c>
      <c r="K21" s="35">
        <v>51535000</v>
      </c>
    </row>
    <row r="22" spans="1:11" ht="12.75" customHeight="1" x14ac:dyDescent="0.2">
      <c r="A22" s="26" t="s">
        <v>168</v>
      </c>
      <c r="B22" s="35">
        <v>73516666</v>
      </c>
      <c r="D22" s="26" t="s">
        <v>167</v>
      </c>
      <c r="E22" s="35">
        <v>99953611</v>
      </c>
      <c r="G22" s="26" t="s">
        <v>166</v>
      </c>
      <c r="H22" s="35">
        <v>68004277</v>
      </c>
      <c r="J22" s="26" t="s">
        <v>165</v>
      </c>
      <c r="K22" s="35">
        <v>51392500</v>
      </c>
    </row>
    <row r="23" spans="1:11" ht="12.75" customHeight="1" x14ac:dyDescent="0.2">
      <c r="A23" s="26" t="s">
        <v>164</v>
      </c>
      <c r="B23" s="35">
        <v>70519333</v>
      </c>
      <c r="D23" s="26" t="s">
        <v>163</v>
      </c>
      <c r="E23" s="35">
        <v>99910434</v>
      </c>
      <c r="G23" s="26" t="s">
        <v>162</v>
      </c>
      <c r="H23" s="35">
        <v>67068631</v>
      </c>
      <c r="J23" s="26" t="s">
        <v>161</v>
      </c>
      <c r="K23" s="35">
        <v>49838000</v>
      </c>
    </row>
    <row r="24" spans="1:11" ht="12.75" customHeight="1" x14ac:dyDescent="0.2">
      <c r="A24" s="26" t="s">
        <v>160</v>
      </c>
      <c r="B24" s="35">
        <v>68178798</v>
      </c>
      <c r="D24" s="26" t="s">
        <v>159</v>
      </c>
      <c r="E24" s="35">
        <v>99802010</v>
      </c>
      <c r="G24" s="26" t="s">
        <v>158</v>
      </c>
      <c r="H24" s="35">
        <v>67017804</v>
      </c>
      <c r="J24" s="26" t="s">
        <v>157</v>
      </c>
      <c r="K24" s="35">
        <v>49075000</v>
      </c>
    </row>
    <row r="25" spans="1:11" ht="12.75" customHeight="1" x14ac:dyDescent="0.2">
      <c r="A25" s="26" t="s">
        <v>156</v>
      </c>
      <c r="B25" s="35">
        <v>67101666</v>
      </c>
      <c r="D25" s="26" t="s">
        <v>155</v>
      </c>
      <c r="E25" s="35">
        <v>99707892</v>
      </c>
      <c r="G25" s="26" t="s">
        <v>154</v>
      </c>
      <c r="H25" s="35">
        <v>66266407</v>
      </c>
      <c r="J25" s="26" t="s">
        <v>153</v>
      </c>
      <c r="K25" s="35">
        <v>48835000</v>
      </c>
    </row>
    <row r="26" spans="1:11" ht="12.75" customHeight="1" x14ac:dyDescent="0.2">
      <c r="A26" s="26" t="s">
        <v>152</v>
      </c>
      <c r="B26" s="35">
        <v>65299266</v>
      </c>
      <c r="D26" s="26" t="s">
        <v>151</v>
      </c>
      <c r="E26" s="35">
        <v>97716395</v>
      </c>
      <c r="G26" s="26" t="s">
        <v>150</v>
      </c>
      <c r="H26" s="35">
        <v>63527135</v>
      </c>
      <c r="J26" s="26" t="s">
        <v>149</v>
      </c>
      <c r="K26" s="35">
        <v>45483333</v>
      </c>
    </row>
    <row r="27" spans="1:11" ht="12.75" customHeight="1" x14ac:dyDescent="0.2">
      <c r="A27" s="26" t="s">
        <v>148</v>
      </c>
      <c r="B27" s="35">
        <v>63313034</v>
      </c>
      <c r="D27" s="26" t="s">
        <v>147</v>
      </c>
      <c r="E27" s="35">
        <v>96913133</v>
      </c>
      <c r="G27" s="26" t="s">
        <v>146</v>
      </c>
      <c r="H27" s="35">
        <v>63287110</v>
      </c>
      <c r="J27" s="26" t="s">
        <v>145</v>
      </c>
      <c r="K27" s="35">
        <v>44155000</v>
      </c>
    </row>
    <row r="28" spans="1:11" ht="12.75" customHeight="1" x14ac:dyDescent="0.2">
      <c r="A28" s="26" t="s">
        <v>144</v>
      </c>
      <c r="B28" s="35">
        <v>62310000</v>
      </c>
      <c r="D28" s="26" t="s">
        <v>143</v>
      </c>
      <c r="E28" s="35">
        <v>95062952</v>
      </c>
      <c r="G28" s="26" t="s">
        <v>142</v>
      </c>
      <c r="H28" s="35">
        <v>61983445</v>
      </c>
      <c r="J28" s="26" t="s">
        <v>141</v>
      </c>
      <c r="K28" s="35">
        <v>43501666</v>
      </c>
    </row>
    <row r="29" spans="1:11" ht="12.75" customHeight="1" x14ac:dyDescent="0.2">
      <c r="A29" s="26" t="s">
        <v>140</v>
      </c>
      <c r="B29" s="35">
        <v>60328000</v>
      </c>
      <c r="D29" s="26" t="s">
        <v>139</v>
      </c>
      <c r="E29" s="35">
        <v>93932182</v>
      </c>
      <c r="G29" s="26" t="s">
        <v>138</v>
      </c>
      <c r="H29" s="35">
        <v>61883344</v>
      </c>
      <c r="J29" s="26" t="s">
        <v>137</v>
      </c>
      <c r="K29" s="35">
        <v>39102500</v>
      </c>
    </row>
    <row r="30" spans="1:11" ht="12.75" customHeight="1" x14ac:dyDescent="0.2">
      <c r="A30" s="26" t="s">
        <v>136</v>
      </c>
      <c r="B30" s="35">
        <v>48693000</v>
      </c>
      <c r="D30" s="26" t="s">
        <v>135</v>
      </c>
      <c r="E30" s="35">
        <v>93840588</v>
      </c>
      <c r="G30" s="26" t="s">
        <v>134</v>
      </c>
      <c r="H30" s="35">
        <v>61534722</v>
      </c>
      <c r="J30" s="26" t="s">
        <v>133</v>
      </c>
      <c r="K30" s="35">
        <v>36112500</v>
      </c>
    </row>
    <row r="31" spans="1:11" ht="12.75" customHeight="1" x14ac:dyDescent="0.2">
      <c r="A31" s="26" t="s">
        <v>132</v>
      </c>
      <c r="B31" s="35">
        <v>43734200</v>
      </c>
      <c r="D31" s="26" t="s">
        <v>131</v>
      </c>
      <c r="E31" s="35">
        <v>90340939</v>
      </c>
      <c r="G31" s="26" t="s">
        <v>130</v>
      </c>
      <c r="H31" s="35">
        <v>56154803</v>
      </c>
      <c r="J31" s="26" t="s">
        <v>129</v>
      </c>
      <c r="K31" s="35">
        <v>34262500</v>
      </c>
    </row>
    <row r="32" spans="1:11" ht="12.75" customHeight="1" x14ac:dyDescent="0.2">
      <c r="A32" s="26" t="s">
        <v>128</v>
      </c>
      <c r="B32" s="35">
        <v>36834000</v>
      </c>
      <c r="D32" s="26" t="s">
        <v>127</v>
      </c>
      <c r="E32" s="35">
        <v>89075820</v>
      </c>
      <c r="G32" s="26" t="s">
        <v>126</v>
      </c>
      <c r="H32" s="35">
        <v>50031123</v>
      </c>
      <c r="J32" s="26" t="s">
        <v>125</v>
      </c>
      <c r="K32" s="35">
        <v>33267500</v>
      </c>
    </row>
    <row r="33" spans="1:17" ht="12.75" customHeight="1" x14ac:dyDescent="0.2">
      <c r="D33" s="26" t="s">
        <v>124</v>
      </c>
      <c r="E33" s="35">
        <v>84592822</v>
      </c>
    </row>
    <row r="34" spans="1:17" ht="12.75" customHeight="1" x14ac:dyDescent="0.2">
      <c r="D34" s="26" t="s">
        <v>123</v>
      </c>
      <c r="E34" s="35">
        <v>81829650</v>
      </c>
    </row>
    <row r="36" spans="1:17" ht="12.75" customHeight="1" x14ac:dyDescent="0.2">
      <c r="A36" s="25" t="s">
        <v>45</v>
      </c>
      <c r="B36" s="25" t="s">
        <v>122</v>
      </c>
      <c r="D36" s="25" t="s">
        <v>45</v>
      </c>
      <c r="E36" s="25" t="s">
        <v>122</v>
      </c>
      <c r="G36" s="25" t="s">
        <v>45</v>
      </c>
      <c r="H36" s="25" t="s">
        <v>122</v>
      </c>
      <c r="J36" s="25" t="s">
        <v>45</v>
      </c>
      <c r="K36" s="25" t="s">
        <v>122</v>
      </c>
      <c r="M36" s="25" t="s">
        <v>45</v>
      </c>
      <c r="N36" s="25" t="s">
        <v>122</v>
      </c>
      <c r="P36" s="25" t="s">
        <v>45</v>
      </c>
      <c r="Q36" s="25" t="s">
        <v>122</v>
      </c>
    </row>
    <row r="37" spans="1:17" ht="12.75" customHeight="1" x14ac:dyDescent="0.2">
      <c r="A37" s="26" t="s">
        <v>121</v>
      </c>
      <c r="B37" s="32">
        <f>SUM(B3:B32)</f>
        <v>2666318494</v>
      </c>
      <c r="D37" s="26" t="s">
        <v>120</v>
      </c>
      <c r="E37" s="32">
        <f>SUM(E3:E34)</f>
        <v>3397790190</v>
      </c>
      <c r="G37" s="26" t="s">
        <v>119</v>
      </c>
      <c r="H37" s="32">
        <f>SUM(H3:H32)</f>
        <v>2159049233</v>
      </c>
      <c r="J37" s="26" t="s">
        <v>118</v>
      </c>
      <c r="K37" s="32">
        <f>SUM(K3:K32)</f>
        <v>1541615281</v>
      </c>
      <c r="M37" s="27" t="s">
        <v>117</v>
      </c>
      <c r="N37" s="30">
        <v>275000000</v>
      </c>
      <c r="P37" s="27" t="s">
        <v>116</v>
      </c>
      <c r="Q37" s="30">
        <f>36*5000000</f>
        <v>180000000</v>
      </c>
    </row>
    <row r="38" spans="1:17" ht="12.75" customHeight="1" x14ac:dyDescent="0.2">
      <c r="A38" s="25" t="s">
        <v>115</v>
      </c>
      <c r="B38" s="27">
        <v>750</v>
      </c>
      <c r="D38" s="25" t="s">
        <v>115</v>
      </c>
      <c r="E38" s="27">
        <v>1664</v>
      </c>
      <c r="G38" s="25" t="s">
        <v>115</v>
      </c>
      <c r="H38" s="27">
        <v>450</v>
      </c>
      <c r="J38" s="25" t="s">
        <v>115</v>
      </c>
      <c r="K38" s="27">
        <v>947</v>
      </c>
      <c r="M38" s="27" t="s">
        <v>114</v>
      </c>
      <c r="P38" s="27" t="s">
        <v>113</v>
      </c>
    </row>
    <row r="39" spans="1:17" ht="12.75" customHeight="1" x14ac:dyDescent="0.2">
      <c r="A39" s="25" t="s">
        <v>25</v>
      </c>
      <c r="B39" s="30">
        <f>B37/B38</f>
        <v>3555091.3253333331</v>
      </c>
      <c r="D39" s="25" t="s">
        <v>25</v>
      </c>
      <c r="E39" s="30">
        <f>E37/E38</f>
        <v>2041941.219951923</v>
      </c>
      <c r="G39" s="25" t="s">
        <v>25</v>
      </c>
      <c r="H39" s="30">
        <f>H37/H38</f>
        <v>4797887.1844444443</v>
      </c>
      <c r="J39" s="25" t="s">
        <v>25</v>
      </c>
      <c r="K39" s="30">
        <f>K37/K38</f>
        <v>1627893.6441393876</v>
      </c>
    </row>
    <row r="41" spans="1:17" ht="12.75" customHeight="1" x14ac:dyDescent="0.2">
      <c r="A41" s="26" t="s">
        <v>112</v>
      </c>
      <c r="B41" s="26" t="s">
        <v>111</v>
      </c>
      <c r="C41" s="26" t="s">
        <v>110</v>
      </c>
    </row>
    <row r="42" spans="1:17" ht="12.75" customHeight="1" x14ac:dyDescent="0.2">
      <c r="B42" s="34">
        <v>3221917</v>
      </c>
      <c r="C42" s="32">
        <v>53910</v>
      </c>
    </row>
    <row r="43" spans="1:17" ht="12.75" customHeight="1" x14ac:dyDescent="0.2">
      <c r="A43" s="26" t="s">
        <v>98</v>
      </c>
    </row>
    <row r="44" spans="1:17" ht="12.75" customHeight="1" x14ac:dyDescent="0.2">
      <c r="A44" s="27" t="s">
        <v>109</v>
      </c>
      <c r="C44" s="30">
        <f>SUM(B37:Q37)</f>
        <v>10219773198</v>
      </c>
    </row>
    <row r="45" spans="1:17" ht="12.75" customHeight="1" x14ac:dyDescent="0.2">
      <c r="A45" s="26" t="s">
        <v>108</v>
      </c>
      <c r="C45" s="32">
        <f>C44+N48</f>
        <v>10565773198</v>
      </c>
      <c r="D45" s="33">
        <f>C46/C44</f>
        <v>16.995831718065102</v>
      </c>
    </row>
    <row r="46" spans="1:17" ht="12.75" customHeight="1" x14ac:dyDescent="0.2">
      <c r="A46" s="26" t="s">
        <v>51</v>
      </c>
      <c r="C46" s="32">
        <f>B42*C42</f>
        <v>173693545470</v>
      </c>
      <c r="E46" s="33" t="s">
        <v>52</v>
      </c>
      <c r="F46" s="30">
        <v>1026300000000</v>
      </c>
      <c r="G46" s="29">
        <f>F46/C44</f>
        <v>100.42297222416305</v>
      </c>
      <c r="H46" s="27" t="s">
        <v>107</v>
      </c>
    </row>
    <row r="47" spans="1:17" ht="12.75" customHeight="1" x14ac:dyDescent="0.2">
      <c r="E47" s="27" t="s">
        <v>106</v>
      </c>
      <c r="M47" s="27" t="s">
        <v>105</v>
      </c>
    </row>
    <row r="48" spans="1:17" ht="12.75" customHeight="1" x14ac:dyDescent="0.2">
      <c r="A48" s="26" t="s">
        <v>104</v>
      </c>
      <c r="C48" s="32">
        <f>SUM(C46,C45)</f>
        <v>184259318668</v>
      </c>
      <c r="M48" s="27" t="s">
        <v>103</v>
      </c>
      <c r="N48" s="30">
        <v>346000000</v>
      </c>
    </row>
    <row r="49" spans="1:14" ht="12.75" customHeight="1" x14ac:dyDescent="0.2">
      <c r="A49" s="26" t="s">
        <v>102</v>
      </c>
      <c r="C49" s="32">
        <f>C48/B42</f>
        <v>57189.343694452713</v>
      </c>
    </row>
    <row r="50" spans="1:14" ht="12.75" customHeight="1" x14ac:dyDescent="0.2">
      <c r="A50" s="26" t="s">
        <v>101</v>
      </c>
      <c r="C50" s="32">
        <f>C49-C42</f>
        <v>3279.343694452713</v>
      </c>
      <c r="J50" s="27" t="s">
        <v>100</v>
      </c>
      <c r="K50" s="27" t="s">
        <v>99</v>
      </c>
      <c r="M50" s="26" t="s">
        <v>98</v>
      </c>
      <c r="N50" s="27" t="s">
        <v>97</v>
      </c>
    </row>
    <row r="51" spans="1:14" ht="12.75" customHeight="1" x14ac:dyDescent="0.2">
      <c r="H51" s="27" t="s">
        <v>96</v>
      </c>
      <c r="J51" s="27">
        <v>0.28000000000000003</v>
      </c>
      <c r="K51" s="30">
        <v>82400</v>
      </c>
      <c r="M51" s="27" t="s">
        <v>95</v>
      </c>
      <c r="N51" s="29">
        <v>5723</v>
      </c>
    </row>
    <row r="52" spans="1:14" ht="12.75" customHeight="1" x14ac:dyDescent="0.2">
      <c r="A52" s="27" t="s">
        <v>94</v>
      </c>
      <c r="C52" s="30">
        <f>C44*0.4</f>
        <v>4087909279.2000003</v>
      </c>
      <c r="H52" s="27" t="s">
        <v>93</v>
      </c>
      <c r="J52" s="27">
        <v>0.33</v>
      </c>
      <c r="K52" s="30">
        <v>171850</v>
      </c>
      <c r="M52" s="27" t="s">
        <v>92</v>
      </c>
      <c r="N52" s="29">
        <v>6978</v>
      </c>
    </row>
    <row r="53" spans="1:14" ht="12.75" customHeight="1" x14ac:dyDescent="0.2">
      <c r="A53" s="27" t="s">
        <v>91</v>
      </c>
      <c r="C53" s="29">
        <f>C52/C42</f>
        <v>75828.404362826943</v>
      </c>
      <c r="J53" s="27">
        <v>0.35</v>
      </c>
      <c r="K53" s="30">
        <v>373650</v>
      </c>
      <c r="M53" s="27" t="s">
        <v>90</v>
      </c>
      <c r="N53" s="29">
        <v>7708</v>
      </c>
    </row>
    <row r="54" spans="1:14" ht="12.75" customHeight="1" x14ac:dyDescent="0.2">
      <c r="A54" s="27" t="s">
        <v>89</v>
      </c>
      <c r="C54" s="31">
        <f>C53/B42</f>
        <v>2.3535182427985246E-2</v>
      </c>
      <c r="M54" s="27" t="s">
        <v>88</v>
      </c>
      <c r="N54" s="29">
        <v>8349</v>
      </c>
    </row>
    <row r="55" spans="1:14" ht="12.75" customHeight="1" x14ac:dyDescent="0.2">
      <c r="M55" s="27" t="s">
        <v>87</v>
      </c>
      <c r="N55" s="29">
        <v>8691</v>
      </c>
    </row>
    <row r="56" spans="1:14" ht="12.75" customHeight="1" x14ac:dyDescent="0.2">
      <c r="A56" s="26" t="s">
        <v>86</v>
      </c>
      <c r="M56" s="27" t="s">
        <v>85</v>
      </c>
      <c r="N56" s="29">
        <v>8897</v>
      </c>
    </row>
    <row r="57" spans="1:14" ht="12.75" customHeight="1" x14ac:dyDescent="0.2">
      <c r="A57" s="26" t="s">
        <v>84</v>
      </c>
      <c r="H57" s="27" t="s">
        <v>83</v>
      </c>
      <c r="I57" s="30" t="s">
        <v>82</v>
      </c>
      <c r="J57" s="25" t="s">
        <v>81</v>
      </c>
      <c r="K57" s="25" t="s">
        <v>80</v>
      </c>
      <c r="M57" s="27" t="s">
        <v>79</v>
      </c>
      <c r="N57" s="29">
        <v>8909</v>
      </c>
    </row>
    <row r="58" spans="1:14" ht="12.75" customHeight="1" x14ac:dyDescent="0.2">
      <c r="I58" s="27" t="s">
        <v>78</v>
      </c>
      <c r="J58" s="30">
        <f>I57*0.35</f>
        <v>31677910.599999998</v>
      </c>
      <c r="K58" s="29">
        <f>J58/C42</f>
        <v>587.60731960675196</v>
      </c>
      <c r="M58" s="27" t="s">
        <v>77</v>
      </c>
      <c r="N58" s="29">
        <v>10405</v>
      </c>
    </row>
    <row r="59" spans="1:14" ht="12.75" customHeight="1" x14ac:dyDescent="0.2">
      <c r="A59" s="26" t="s">
        <v>76</v>
      </c>
      <c r="I59" s="27" t="s">
        <v>75</v>
      </c>
      <c r="J59" s="30">
        <f>I57*0.097</f>
        <v>8779306.6520000007</v>
      </c>
      <c r="K59" s="29">
        <f>J59/C42</f>
        <v>162.85117143387129</v>
      </c>
      <c r="M59" s="27" t="s">
        <v>74</v>
      </c>
      <c r="N59" s="29">
        <v>11597</v>
      </c>
    </row>
    <row r="60" spans="1:14" ht="12.75" customHeight="1" x14ac:dyDescent="0.2">
      <c r="A60" s="26" t="s">
        <v>73</v>
      </c>
      <c r="I60" s="27" t="s">
        <v>72</v>
      </c>
      <c r="J60" s="30">
        <f>SUM(J58:J59)</f>
        <v>40457217.251999997</v>
      </c>
      <c r="K60" s="29">
        <f>SUM(K58:K59)</f>
        <v>750.45849104062324</v>
      </c>
      <c r="M60" s="27" t="s">
        <v>71</v>
      </c>
      <c r="N60" s="29">
        <f>SUM(N51:N59)</f>
        <v>77257</v>
      </c>
    </row>
    <row r="61" spans="1:14" ht="12.75" customHeight="1" x14ac:dyDescent="0.2">
      <c r="H61" s="27" t="s">
        <v>70</v>
      </c>
      <c r="J61" s="30">
        <f>SUM(J58:J59)*0.16</f>
        <v>6473154.7603199994</v>
      </c>
      <c r="K61" s="29">
        <f>J61/C42</f>
        <v>120.07335856649971</v>
      </c>
    </row>
    <row r="62" spans="1:14" ht="12.75" customHeight="1" x14ac:dyDescent="0.2">
      <c r="A62" s="26" t="s">
        <v>69</v>
      </c>
      <c r="H62" s="27" t="s">
        <v>68</v>
      </c>
      <c r="M62" s="27" t="s">
        <v>67</v>
      </c>
      <c r="N62" s="29">
        <v>70295</v>
      </c>
    </row>
    <row r="63" spans="1:14" ht="12.75" customHeight="1" x14ac:dyDescent="0.2">
      <c r="A63" s="26" t="s">
        <v>66</v>
      </c>
    </row>
    <row r="65" spans="1:1" ht="12.75" customHeight="1" x14ac:dyDescent="0.2">
      <c r="A65" s="26" t="s">
        <v>65</v>
      </c>
    </row>
    <row r="66" spans="1:1" ht="12.75" customHeight="1" x14ac:dyDescent="0.2">
      <c r="A66" s="26" t="s">
        <v>64</v>
      </c>
    </row>
    <row r="67" spans="1:1" ht="12.75" customHeight="1" x14ac:dyDescent="0.2">
      <c r="A67" s="28" t="s">
        <v>63</v>
      </c>
    </row>
    <row r="68" spans="1:1" ht="12.75" customHeight="1" x14ac:dyDescent="0.2">
      <c r="A68" s="26" t="s">
        <v>62</v>
      </c>
    </row>
    <row r="69" spans="1:1" ht="12.75" customHeight="1" x14ac:dyDescent="0.2">
      <c r="A69" s="28" t="s">
        <v>61</v>
      </c>
    </row>
    <row r="70" spans="1:1" ht="12.75" customHeight="1" x14ac:dyDescent="0.2">
      <c r="A70" s="27" t="s">
        <v>60</v>
      </c>
    </row>
    <row r="71" spans="1:1" ht="12.75" customHeight="1" x14ac:dyDescent="0.2">
      <c r="A71" s="26" t="s">
        <v>59</v>
      </c>
    </row>
    <row r="72" spans="1:1" ht="12.75" customHeight="1" x14ac:dyDescent="0.2">
      <c r="A72" s="27" t="s">
        <v>58</v>
      </c>
    </row>
    <row r="73" spans="1:1" ht="12.75" customHeight="1" x14ac:dyDescent="0.2">
      <c r="A73" s="26" t="s">
        <v>57</v>
      </c>
    </row>
    <row r="74" spans="1:1" ht="12.75" customHeight="1" x14ac:dyDescent="0.2">
      <c r="A74" s="26" t="s">
        <v>56</v>
      </c>
    </row>
    <row r="75" spans="1:1" ht="12.75" customHeight="1" x14ac:dyDescent="0.2">
      <c r="A75" s="26" t="s">
        <v>55</v>
      </c>
    </row>
    <row r="76" spans="1:1" ht="12.75" customHeight="1" x14ac:dyDescent="0.2">
      <c r="A76" s="26"/>
    </row>
    <row r="77" spans="1:1" ht="12.75" customHeight="1" x14ac:dyDescent="0.2">
      <c r="A77" s="26"/>
    </row>
    <row r="78" spans="1:1" ht="12.75" customHeight="1" x14ac:dyDescent="0.2">
      <c r="A78" s="26"/>
    </row>
    <row r="79" spans="1:1" ht="12.75" customHeight="1" x14ac:dyDescent="0.2">
      <c r="A79" s="26"/>
    </row>
    <row r="80" spans="1:1" ht="12.75" customHeight="1" x14ac:dyDescent="0.2">
      <c r="A80" s="26"/>
    </row>
    <row r="81" spans="1:1" ht="12.75" customHeight="1" x14ac:dyDescent="0.2">
      <c r="A81" s="26"/>
    </row>
    <row r="82" spans="1:1" ht="12.75" customHeight="1" x14ac:dyDescent="0.2">
      <c r="A82" s="26"/>
    </row>
    <row r="83" spans="1:1" ht="12.75" customHeight="1" x14ac:dyDescent="0.2">
      <c r="A83" s="26"/>
    </row>
    <row r="84" spans="1:1" ht="12.75" customHeight="1" x14ac:dyDescent="0.2">
      <c r="A84" s="26"/>
    </row>
    <row r="85" spans="1:1" ht="12.75" customHeight="1" x14ac:dyDescent="0.2">
      <c r="A85" s="26"/>
    </row>
    <row r="86" spans="1:1" ht="12.75" customHeight="1" x14ac:dyDescent="0.2">
      <c r="A86" s="26"/>
    </row>
    <row r="87" spans="1:1" ht="12.75" customHeight="1" x14ac:dyDescent="0.2">
      <c r="A87" s="26"/>
    </row>
    <row r="88" spans="1:1" ht="12.75" customHeight="1" x14ac:dyDescent="0.2">
      <c r="A88" s="26"/>
    </row>
    <row r="89" spans="1:1" ht="12.75" customHeight="1" x14ac:dyDescent="0.2">
      <c r="A89" s="26"/>
    </row>
    <row r="90" spans="1:1" ht="12.75" customHeight="1" x14ac:dyDescent="0.2">
      <c r="A90" s="26"/>
    </row>
    <row r="91" spans="1:1" ht="12.75" customHeight="1" x14ac:dyDescent="0.2">
      <c r="A91" s="26"/>
    </row>
    <row r="92" spans="1:1" ht="12.75" customHeight="1" x14ac:dyDescent="0.2">
      <c r="A92" s="26"/>
    </row>
    <row r="93" spans="1:1" ht="12.75" customHeight="1" x14ac:dyDescent="0.2">
      <c r="A93" s="26"/>
    </row>
  </sheetData>
  <mergeCells count="1">
    <mergeCell ref="A1:K1"/>
  </mergeCells>
  <pageMargins left="0.75" right="0.75" top="1" bottom="1" header="0.5" footer="0.5"/>
  <pageSetup paperSize="9" orientation="portrait" horizontalDpi="300" verticalDpi="300"/>
  <headerFooter alignWithMargins="0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Teachers</vt:lpstr>
      <vt:lpstr>Athletes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McKee</dc:creator>
  <cp:lastModifiedBy>Kevin McKee</cp:lastModifiedBy>
  <dcterms:created xsi:type="dcterms:W3CDTF">2010-08-25T18:57:38Z</dcterms:created>
  <dcterms:modified xsi:type="dcterms:W3CDTF">2010-08-27T04:10:48Z</dcterms:modified>
</cp:coreProperties>
</file>