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600" yWindow="120" windowWidth="14115" windowHeight="8670"/>
  </bookViews>
  <sheets>
    <sheet name="Retirement Calculator 1" sheetId="1" r:id="rId1"/>
  </sheets>
  <calcPr calcId="144525"/>
</workbook>
</file>

<file path=xl/calcChain.xml><?xml version="1.0" encoding="utf-8"?>
<calcChain xmlns="http://schemas.openxmlformats.org/spreadsheetml/2006/main">
  <c r="L23" i="1" l="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s="1"/>
  <c r="L72" i="1" s="1"/>
  <c r="L73" i="1" s="1"/>
  <c r="L74" i="1" s="1"/>
  <c r="L75" i="1" s="1"/>
  <c r="L76" i="1" s="1"/>
  <c r="L77" i="1" s="1"/>
  <c r="L78" i="1" s="1"/>
  <c r="L79" i="1" s="1"/>
  <c r="L80" i="1" s="1"/>
  <c r="L81" i="1" s="1"/>
  <c r="L82" i="1" s="1"/>
  <c r="L83" i="1" s="1"/>
  <c r="L84" i="1" s="1"/>
  <c r="L85" i="1" s="1"/>
  <c r="L86" i="1" s="1"/>
  <c r="L87" i="1" s="1"/>
  <c r="L88" i="1" s="1"/>
  <c r="L89" i="1" s="1"/>
  <c r="L90" i="1" s="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s="1"/>
  <c r="G70" i="1" s="1"/>
  <c r="G71" i="1" s="1"/>
  <c r="G72" i="1" s="1"/>
  <c r="G73" i="1" s="1"/>
  <c r="G74" i="1" s="1"/>
  <c r="G75" i="1" s="1"/>
  <c r="G76" i="1" s="1"/>
  <c r="G77" i="1" s="1"/>
  <c r="G78" i="1" s="1"/>
  <c r="G79" i="1" s="1"/>
  <c r="G80" i="1" s="1"/>
  <c r="G81" i="1" s="1"/>
  <c r="G82" i="1" s="1"/>
  <c r="G83" i="1" s="1"/>
  <c r="G84" i="1" s="1"/>
  <c r="G85" i="1" s="1"/>
  <c r="G86" i="1" s="1"/>
  <c r="G87" i="1" s="1"/>
  <c r="G88" i="1" s="1"/>
  <c r="G89" i="1" s="1"/>
  <c r="G90" i="1" s="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22" i="1"/>
  <c r="B15" i="1" l="1"/>
  <c r="B14" i="1"/>
  <c r="H8" i="1"/>
  <c r="E4" i="1"/>
  <c r="A22" i="1"/>
  <c r="B22" i="1"/>
  <c r="K22" i="1" s="1"/>
  <c r="D22" i="1"/>
  <c r="J22" i="1"/>
  <c r="M22" i="1" l="1"/>
  <c r="A23" i="1"/>
  <c r="E22" i="1"/>
  <c r="J23" i="1" l="1"/>
  <c r="F22" i="1"/>
  <c r="H22" i="1"/>
  <c r="B23" i="1"/>
  <c r="K23" i="1" s="1"/>
  <c r="A24" i="1"/>
  <c r="M23" i="1" l="1"/>
  <c r="D23" i="1"/>
  <c r="E23" i="1" s="1"/>
  <c r="F23" i="1" s="1"/>
  <c r="B24" i="1"/>
  <c r="A25" i="1"/>
  <c r="H23" i="1" l="1"/>
  <c r="J24" i="1"/>
  <c r="K24" i="1" s="1"/>
  <c r="M24" i="1" s="1"/>
  <c r="A26" i="1"/>
  <c r="B25" i="1"/>
  <c r="J25" i="1" l="1"/>
  <c r="K25" i="1" s="1"/>
  <c r="D24" i="1"/>
  <c r="E24" i="1" s="1"/>
  <c r="F24" i="1" s="1"/>
  <c r="A27" i="1"/>
  <c r="B26" i="1"/>
  <c r="M25" i="1"/>
  <c r="J26" i="1" s="1"/>
  <c r="H24" i="1" l="1"/>
  <c r="B27" i="1"/>
  <c r="A28" i="1"/>
  <c r="K26" i="1"/>
  <c r="M26" i="1" s="1"/>
  <c r="J27" i="1" s="1"/>
  <c r="D25" i="1" l="1"/>
  <c r="K27" i="1"/>
  <c r="M27" i="1" s="1"/>
  <c r="J28" i="1" s="1"/>
  <c r="B28" i="1"/>
  <c r="A29" i="1"/>
  <c r="E25" i="1" l="1"/>
  <c r="F25" i="1" s="1"/>
  <c r="A30" i="1"/>
  <c r="B29" i="1"/>
  <c r="K28" i="1"/>
  <c r="M28" i="1" s="1"/>
  <c r="J29" i="1" s="1"/>
  <c r="H25" i="1" l="1"/>
  <c r="A31" i="1"/>
  <c r="B30" i="1"/>
  <c r="K29" i="1"/>
  <c r="M29" i="1" s="1"/>
  <c r="J30" i="1" s="1"/>
  <c r="K30" i="1" s="1"/>
  <c r="D26" i="1" l="1"/>
  <c r="B31" i="1"/>
  <c r="A32" i="1"/>
  <c r="M30" i="1"/>
  <c r="J31" i="1" s="1"/>
  <c r="E26" i="1" l="1"/>
  <c r="F26" i="1" s="1"/>
  <c r="K31" i="1"/>
  <c r="M31" i="1" s="1"/>
  <c r="J32" i="1" s="1"/>
  <c r="B32" i="1"/>
  <c r="A33" i="1"/>
  <c r="H26" i="1" l="1"/>
  <c r="K32" i="1"/>
  <c r="D27" i="1"/>
  <c r="E27" i="1" s="1"/>
  <c r="F27" i="1" s="1"/>
  <c r="H27" i="1" s="1"/>
  <c r="D28" i="1" s="1"/>
  <c r="A34" i="1"/>
  <c r="B33" i="1"/>
  <c r="M32" i="1"/>
  <c r="J33" i="1" s="1"/>
  <c r="K33" i="1" l="1"/>
  <c r="M33" i="1" s="1"/>
  <c r="J34" i="1" s="1"/>
  <c r="E28" i="1"/>
  <c r="F28" i="1" s="1"/>
  <c r="A35" i="1"/>
  <c r="B34" i="1"/>
  <c r="H28" i="1" l="1"/>
  <c r="D29" i="1" s="1"/>
  <c r="B35" i="1"/>
  <c r="A36" i="1"/>
  <c r="K34" i="1"/>
  <c r="M34" i="1" s="1"/>
  <c r="J35" i="1" s="1"/>
  <c r="K35" i="1" s="1"/>
  <c r="E29" i="1" l="1"/>
  <c r="F29" i="1" s="1"/>
  <c r="H29" i="1" s="1"/>
  <c r="D30" i="1" s="1"/>
  <c r="B36" i="1"/>
  <c r="A37" i="1"/>
  <c r="M35" i="1"/>
  <c r="J36" i="1" s="1"/>
  <c r="K36" i="1" s="1"/>
  <c r="E30" i="1" l="1"/>
  <c r="F30" i="1" s="1"/>
  <c r="A38" i="1"/>
  <c r="B37" i="1"/>
  <c r="M36" i="1"/>
  <c r="J37" i="1" s="1"/>
  <c r="K37" i="1" s="1"/>
  <c r="H30" i="1" l="1"/>
  <c r="D31" i="1" s="1"/>
  <c r="E31" i="1"/>
  <c r="F31" i="1" s="1"/>
  <c r="M37" i="1"/>
  <c r="J38" i="1" s="1"/>
  <c r="A39" i="1"/>
  <c r="B38" i="1"/>
  <c r="H31" i="1" l="1"/>
  <c r="D32" i="1" s="1"/>
  <c r="K38" i="1"/>
  <c r="M38" i="1" s="1"/>
  <c r="J39" i="1" s="1"/>
  <c r="B39" i="1"/>
  <c r="A40" i="1"/>
  <c r="E32" i="1" l="1"/>
  <c r="F32" i="1" s="1"/>
  <c r="K39" i="1"/>
  <c r="M39" i="1" s="1"/>
  <c r="J40" i="1" s="1"/>
  <c r="B40" i="1"/>
  <c r="A41" i="1"/>
  <c r="H32" i="1" l="1"/>
  <c r="D33" i="1" s="1"/>
  <c r="K40" i="1"/>
  <c r="M40" i="1" s="1"/>
  <c r="J41" i="1" s="1"/>
  <c r="E33" i="1"/>
  <c r="F33" i="1" s="1"/>
  <c r="A42" i="1"/>
  <c r="B41" i="1"/>
  <c r="H33" i="1" l="1"/>
  <c r="D34" i="1" s="1"/>
  <c r="E34" i="1" s="1"/>
  <c r="F34" i="1" s="1"/>
  <c r="H34" i="1" s="1"/>
  <c r="D35" i="1" s="1"/>
  <c r="E35" i="1" s="1"/>
  <c r="F35" i="1" s="1"/>
  <c r="A43" i="1"/>
  <c r="B42" i="1"/>
  <c r="K41" i="1"/>
  <c r="M41" i="1" s="1"/>
  <c r="J42" i="1" s="1"/>
  <c r="H35" i="1" l="1"/>
  <c r="D36" i="1" s="1"/>
  <c r="B43" i="1"/>
  <c r="A44" i="1"/>
  <c r="K42" i="1"/>
  <c r="M42" i="1" s="1"/>
  <c r="J43" i="1" s="1"/>
  <c r="E36" i="1"/>
  <c r="F36" i="1" s="1"/>
  <c r="H36" i="1" l="1"/>
  <c r="D37" i="1" s="1"/>
  <c r="E37" i="1" s="1"/>
  <c r="K43" i="1"/>
  <c r="M43" i="1" s="1"/>
  <c r="J44" i="1" s="1"/>
  <c r="K44" i="1" s="1"/>
  <c r="B44" i="1"/>
  <c r="A45" i="1"/>
  <c r="F37" i="1" l="1"/>
  <c r="H37" i="1"/>
  <c r="D38" i="1" s="1"/>
  <c r="M44" i="1"/>
  <c r="J45" i="1" s="1"/>
  <c r="E38" i="1"/>
  <c r="F38" i="1" s="1"/>
  <c r="A46" i="1"/>
  <c r="B45" i="1"/>
  <c r="A47" i="1" l="1"/>
  <c r="B46" i="1"/>
  <c r="H38" i="1"/>
  <c r="D39" i="1" s="1"/>
  <c r="K45" i="1"/>
  <c r="M45" i="1" s="1"/>
  <c r="J46" i="1" s="1"/>
  <c r="K46" i="1" s="1"/>
  <c r="M46" i="1" l="1"/>
  <c r="J47" i="1" s="1"/>
  <c r="B47" i="1"/>
  <c r="A48" i="1"/>
  <c r="E39" i="1"/>
  <c r="F39" i="1" s="1"/>
  <c r="K47" i="1" l="1"/>
  <c r="M47" i="1" s="1"/>
  <c r="J48" i="1" s="1"/>
  <c r="K48" i="1" s="1"/>
  <c r="B48" i="1"/>
  <c r="A49" i="1"/>
  <c r="H39" i="1"/>
  <c r="D40" i="1" s="1"/>
  <c r="A50" i="1" l="1"/>
  <c r="B49" i="1"/>
  <c r="E40" i="1"/>
  <c r="F40" i="1" s="1"/>
  <c r="M48" i="1"/>
  <c r="J49" i="1" s="1"/>
  <c r="H40" i="1" l="1"/>
  <c r="D41" i="1" s="1"/>
  <c r="K49" i="1"/>
  <c r="M49" i="1" s="1"/>
  <c r="J50" i="1" s="1"/>
  <c r="K50" i="1" s="1"/>
  <c r="A51" i="1"/>
  <c r="B50" i="1"/>
  <c r="B51" i="1" l="1"/>
  <c r="A52" i="1"/>
  <c r="E41" i="1"/>
  <c r="F41" i="1" s="1"/>
  <c r="H41" i="1" s="1"/>
  <c r="D42" i="1" s="1"/>
  <c r="M50" i="1"/>
  <c r="J51" i="1" s="1"/>
  <c r="K51" i="1" l="1"/>
  <c r="M51" i="1" s="1"/>
  <c r="J52" i="1" s="1"/>
  <c r="K52" i="1" s="1"/>
  <c r="E42" i="1"/>
  <c r="F42" i="1" s="1"/>
  <c r="B52" i="1"/>
  <c r="A53" i="1"/>
  <c r="M52" i="1" l="1"/>
  <c r="J53" i="1" s="1"/>
  <c r="A54" i="1"/>
  <c r="B53" i="1"/>
  <c r="K53" i="1"/>
  <c r="H42" i="1"/>
  <c r="D43" i="1" s="1"/>
  <c r="M53" i="1" l="1"/>
  <c r="J54" i="1" s="1"/>
  <c r="E43" i="1"/>
  <c r="F43" i="1" s="1"/>
  <c r="A55" i="1"/>
  <c r="K54" i="1"/>
  <c r="B54" i="1"/>
  <c r="B55" i="1" l="1"/>
  <c r="A56" i="1"/>
  <c r="H43" i="1"/>
  <c r="D44" i="1" s="1"/>
  <c r="M54" i="1"/>
  <c r="J55" i="1" s="1"/>
  <c r="K55" i="1" l="1"/>
  <c r="M55" i="1" s="1"/>
  <c r="J56" i="1" s="1"/>
  <c r="B56" i="1"/>
  <c r="A57" i="1"/>
  <c r="E44" i="1"/>
  <c r="F44" i="1" s="1"/>
  <c r="K56" i="1" l="1"/>
  <c r="M56" i="1" s="1"/>
  <c r="J57" i="1" s="1"/>
  <c r="A58" i="1"/>
  <c r="B57" i="1"/>
  <c r="H44" i="1"/>
  <c r="D45" i="1" s="1"/>
  <c r="E45" i="1" l="1"/>
  <c r="F45" i="1" s="1"/>
  <c r="A59" i="1"/>
  <c r="B58" i="1"/>
  <c r="K57" i="1"/>
  <c r="M57" i="1" s="1"/>
  <c r="J58" i="1" s="1"/>
  <c r="K58" i="1" s="1"/>
  <c r="H45" i="1" l="1"/>
  <c r="D46" i="1" s="1"/>
  <c r="B59" i="1"/>
  <c r="A60" i="1"/>
  <c r="M58" i="1"/>
  <c r="J59" i="1" s="1"/>
  <c r="E46" i="1"/>
  <c r="F46" i="1" s="1"/>
  <c r="K59" i="1" l="1"/>
  <c r="M59" i="1" s="1"/>
  <c r="J60" i="1" s="1"/>
  <c r="B60" i="1"/>
  <c r="A61" i="1"/>
  <c r="H46" i="1"/>
  <c r="D47" i="1" s="1"/>
  <c r="A62" i="1" l="1"/>
  <c r="B61" i="1"/>
  <c r="E47" i="1"/>
  <c r="F47" i="1" s="1"/>
  <c r="K60" i="1"/>
  <c r="M60" i="1" s="1"/>
  <c r="J61" i="1" s="1"/>
  <c r="K61" i="1" s="1"/>
  <c r="H47" i="1" l="1"/>
  <c r="D48" i="1" s="1"/>
  <c r="M61" i="1"/>
  <c r="J62" i="1" s="1"/>
  <c r="A63" i="1"/>
  <c r="K62" i="1"/>
  <c r="B62" i="1"/>
  <c r="B63" i="1" l="1"/>
  <c r="A64" i="1"/>
  <c r="E48" i="1"/>
  <c r="F48" i="1" s="1"/>
  <c r="M62" i="1"/>
  <c r="J63" i="1" s="1"/>
  <c r="K63" i="1" l="1"/>
  <c r="M63" i="1" s="1"/>
  <c r="J64" i="1" s="1"/>
  <c r="B64" i="1"/>
  <c r="A65" i="1"/>
  <c r="H48" i="1"/>
  <c r="D49" i="1" s="1"/>
  <c r="K64" i="1" l="1"/>
  <c r="M64" i="1" s="1"/>
  <c r="J65" i="1" s="1"/>
  <c r="E49" i="1"/>
  <c r="F49" i="1" s="1"/>
  <c r="A66" i="1"/>
  <c r="B65" i="1"/>
  <c r="H49" i="1" l="1"/>
  <c r="D50" i="1" s="1"/>
  <c r="K65" i="1"/>
  <c r="M65" i="1" s="1"/>
  <c r="J66" i="1" s="1"/>
  <c r="A67" i="1"/>
  <c r="B66" i="1"/>
  <c r="E50" i="1"/>
  <c r="F50" i="1" s="1"/>
  <c r="H50" i="1" l="1"/>
  <c r="D51" i="1" s="1"/>
  <c r="E51" i="1" s="1"/>
  <c r="F51" i="1" s="1"/>
  <c r="B67" i="1"/>
  <c r="A68" i="1"/>
  <c r="K66" i="1"/>
  <c r="M66" i="1" s="1"/>
  <c r="J67" i="1" s="1"/>
  <c r="K67" i="1" s="1"/>
  <c r="H51" i="1" l="1"/>
  <c r="D52" i="1" s="1"/>
  <c r="B68" i="1"/>
  <c r="A69" i="1"/>
  <c r="M67" i="1"/>
  <c r="J68" i="1" s="1"/>
  <c r="K68" i="1" l="1"/>
  <c r="M68" i="1" s="1"/>
  <c r="J69" i="1" s="1"/>
  <c r="E52" i="1"/>
  <c r="F52" i="1" s="1"/>
  <c r="A70" i="1"/>
  <c r="B69" i="1"/>
  <c r="H52" i="1" l="1"/>
  <c r="D53" i="1" s="1"/>
  <c r="E53" i="1" s="1"/>
  <c r="F53" i="1" s="1"/>
  <c r="A71" i="1"/>
  <c r="B70" i="1"/>
  <c r="K69" i="1"/>
  <c r="M69" i="1" s="1"/>
  <c r="J70" i="1" s="1"/>
  <c r="H53" i="1" l="1"/>
  <c r="D54" i="1" s="1"/>
  <c r="E54" i="1"/>
  <c r="F54" i="1" s="1"/>
  <c r="K70" i="1"/>
  <c r="M70" i="1" s="1"/>
  <c r="J71" i="1" s="1"/>
  <c r="K71" i="1" s="1"/>
  <c r="B71" i="1"/>
  <c r="A72" i="1"/>
  <c r="H54" i="1" l="1"/>
  <c r="D55" i="1" s="1"/>
  <c r="M71" i="1"/>
  <c r="J72" i="1" s="1"/>
  <c r="E55" i="1"/>
  <c r="F55" i="1" s="1"/>
  <c r="B72" i="1"/>
  <c r="A73" i="1"/>
  <c r="K72" i="1" l="1"/>
  <c r="M72" i="1" s="1"/>
  <c r="J73" i="1" s="1"/>
  <c r="A74" i="1"/>
  <c r="B73" i="1"/>
  <c r="H55" i="1"/>
  <c r="D56" i="1" s="1"/>
  <c r="K73" i="1" l="1"/>
  <c r="M73" i="1" s="1"/>
  <c r="J74" i="1" s="1"/>
  <c r="A75" i="1"/>
  <c r="B74" i="1"/>
  <c r="E56" i="1"/>
  <c r="F56" i="1" s="1"/>
  <c r="B75" i="1" l="1"/>
  <c r="A76" i="1"/>
  <c r="H56" i="1"/>
  <c r="D57" i="1" s="1"/>
  <c r="K74" i="1"/>
  <c r="M74" i="1" s="1"/>
  <c r="J75" i="1" s="1"/>
  <c r="K75" i="1" l="1"/>
  <c r="M75" i="1" s="1"/>
  <c r="J76" i="1" s="1"/>
  <c r="B76" i="1"/>
  <c r="A77" i="1"/>
  <c r="E57" i="1"/>
  <c r="F57" i="1" s="1"/>
  <c r="A78" i="1" l="1"/>
  <c r="B77" i="1"/>
  <c r="H57" i="1"/>
  <c r="D58" i="1" s="1"/>
  <c r="K76" i="1"/>
  <c r="M76" i="1" s="1"/>
  <c r="J77" i="1" s="1"/>
  <c r="K77" i="1" s="1"/>
  <c r="E58" i="1" l="1"/>
  <c r="F58" i="1" s="1"/>
  <c r="A79" i="1"/>
  <c r="B78" i="1"/>
  <c r="M77" i="1"/>
  <c r="J78" i="1" s="1"/>
  <c r="H58" i="1" l="1"/>
  <c r="D59" i="1" s="1"/>
  <c r="K78" i="1"/>
  <c r="M78" i="1" s="1"/>
  <c r="J79" i="1" s="1"/>
  <c r="E59" i="1"/>
  <c r="F59" i="1" s="1"/>
  <c r="B79" i="1"/>
  <c r="A80" i="1"/>
  <c r="K79" i="1" l="1"/>
  <c r="M79" i="1" s="1"/>
  <c r="J80" i="1" s="1"/>
  <c r="B80" i="1"/>
  <c r="A81" i="1"/>
  <c r="H59" i="1"/>
  <c r="D60" i="1" s="1"/>
  <c r="E60" i="1" l="1"/>
  <c r="F60" i="1" s="1"/>
  <c r="K80" i="1"/>
  <c r="M80" i="1" s="1"/>
  <c r="J81" i="1" s="1"/>
  <c r="A82" i="1"/>
  <c r="B81" i="1"/>
  <c r="A83" i="1" l="1"/>
  <c r="B82" i="1"/>
  <c r="K81" i="1"/>
  <c r="M81" i="1" s="1"/>
  <c r="J82" i="1" s="1"/>
  <c r="H60" i="1"/>
  <c r="D61" i="1" s="1"/>
  <c r="E61" i="1" l="1"/>
  <c r="F61" i="1" s="1"/>
  <c r="B83" i="1"/>
  <c r="A84" i="1"/>
  <c r="K82" i="1"/>
  <c r="M82" i="1" s="1"/>
  <c r="J83" i="1" s="1"/>
  <c r="K83" i="1" s="1"/>
  <c r="H61" i="1" l="1"/>
  <c r="D62" i="1" s="1"/>
  <c r="E62" i="1"/>
  <c r="F62" i="1" s="1"/>
  <c r="M83" i="1"/>
  <c r="J84" i="1" s="1"/>
  <c r="B84" i="1"/>
  <c r="K84" i="1" s="1"/>
  <c r="A85" i="1"/>
  <c r="M84" i="1" l="1"/>
  <c r="J85" i="1" s="1"/>
  <c r="A86" i="1"/>
  <c r="B85" i="1"/>
  <c r="H62" i="1"/>
  <c r="D63" i="1" s="1"/>
  <c r="A87" i="1" l="1"/>
  <c r="B86" i="1"/>
  <c r="E63" i="1"/>
  <c r="F63" i="1" s="1"/>
  <c r="K85" i="1"/>
  <c r="M85" i="1" s="1"/>
  <c r="J86" i="1" s="1"/>
  <c r="K86" i="1" s="1"/>
  <c r="H63" i="1" l="1"/>
  <c r="D64" i="1" s="1"/>
  <c r="B87" i="1"/>
  <c r="A88" i="1"/>
  <c r="E64" i="1"/>
  <c r="F64" i="1" s="1"/>
  <c r="M86" i="1"/>
  <c r="J87" i="1" s="1"/>
  <c r="H64" i="1" l="1"/>
  <c r="D65" i="1" s="1"/>
  <c r="K87" i="1"/>
  <c r="M87" i="1" s="1"/>
  <c r="J88" i="1" s="1"/>
  <c r="B88" i="1"/>
  <c r="A89" i="1"/>
  <c r="E65" i="1" l="1"/>
  <c r="F65" i="1" s="1"/>
  <c r="A90" i="1"/>
  <c r="B89" i="1"/>
  <c r="K88" i="1"/>
  <c r="M88" i="1" s="1"/>
  <c r="J89" i="1" s="1"/>
  <c r="H65" i="1" l="1"/>
  <c r="D66" i="1" s="1"/>
  <c r="K89" i="1"/>
  <c r="M89" i="1" s="1"/>
  <c r="J90" i="1" s="1"/>
  <c r="A91" i="1"/>
  <c r="B90" i="1"/>
  <c r="E66" i="1"/>
  <c r="F66" i="1" s="1"/>
  <c r="H66" i="1" l="1"/>
  <c r="D67" i="1" s="1"/>
  <c r="K90" i="1"/>
  <c r="M90" i="1" s="1"/>
  <c r="J91" i="1" s="1"/>
  <c r="E67" i="1"/>
  <c r="F67" i="1" s="1"/>
  <c r="B91" i="1"/>
  <c r="A92" i="1"/>
  <c r="B92" i="1" l="1"/>
  <c r="A93" i="1"/>
  <c r="H67" i="1"/>
  <c r="D68" i="1" s="1"/>
  <c r="K91" i="1"/>
  <c r="M91" i="1" s="1"/>
  <c r="J92" i="1" l="1"/>
  <c r="E6" i="1"/>
  <c r="E8" i="1" s="1"/>
  <c r="E68" i="1"/>
  <c r="F68" i="1" s="1"/>
  <c r="A94" i="1"/>
  <c r="B93" i="1"/>
  <c r="K92" i="1"/>
  <c r="M92" i="1" s="1"/>
  <c r="J93" i="1" s="1"/>
  <c r="K93" i="1" s="1"/>
  <c r="M93" i="1" l="1"/>
  <c r="J94" i="1" s="1"/>
  <c r="A95" i="1"/>
  <c r="B94" i="1"/>
  <c r="K94" i="1" s="1"/>
  <c r="H68" i="1"/>
  <c r="D69" i="1" s="1"/>
  <c r="E69" i="1" l="1"/>
  <c r="F69" i="1" s="1"/>
  <c r="M94" i="1"/>
  <c r="J95" i="1" s="1"/>
  <c r="B95" i="1"/>
  <c r="A96" i="1"/>
  <c r="H69" i="1" l="1"/>
  <c r="D70" i="1" s="1"/>
  <c r="E70" i="1" s="1"/>
  <c r="F70" i="1" s="1"/>
  <c r="K95" i="1"/>
  <c r="M95" i="1" s="1"/>
  <c r="J96" i="1" s="1"/>
  <c r="K96" i="1" s="1"/>
  <c r="B96" i="1"/>
  <c r="A97" i="1"/>
  <c r="H70" i="1" l="1"/>
  <c r="D71" i="1" s="1"/>
  <c r="A98" i="1"/>
  <c r="B97" i="1"/>
  <c r="M96" i="1"/>
  <c r="J97" i="1" s="1"/>
  <c r="K97" i="1" l="1"/>
  <c r="M97" i="1" s="1"/>
  <c r="J98" i="1" s="1"/>
  <c r="E71" i="1"/>
  <c r="F71" i="1" s="1"/>
  <c r="A99" i="1"/>
  <c r="B98" i="1"/>
  <c r="K98" i="1" l="1"/>
  <c r="M98" i="1" s="1"/>
  <c r="J99" i="1" s="1"/>
  <c r="H71" i="1"/>
  <c r="D72" i="1" s="1"/>
  <c r="B99" i="1"/>
  <c r="A100" i="1"/>
  <c r="E72" i="1"/>
  <c r="F72" i="1" s="1"/>
  <c r="K99" i="1" l="1"/>
  <c r="M99" i="1" s="1"/>
  <c r="J100" i="1" s="1"/>
  <c r="B100" i="1"/>
  <c r="A101" i="1"/>
  <c r="H72" i="1"/>
  <c r="D73" i="1" s="1"/>
  <c r="A102" i="1" l="1"/>
  <c r="B101" i="1"/>
  <c r="E73" i="1"/>
  <c r="F73" i="1" s="1"/>
  <c r="K100" i="1"/>
  <c r="M100" i="1" s="1"/>
  <c r="J101" i="1" s="1"/>
  <c r="K101" i="1" s="1"/>
  <c r="H73" i="1" l="1"/>
  <c r="D74" i="1" s="1"/>
  <c r="A103" i="1"/>
  <c r="B102" i="1"/>
  <c r="M101" i="1"/>
  <c r="J102" i="1" s="1"/>
  <c r="B103" i="1" l="1"/>
  <c r="A104" i="1"/>
  <c r="E74" i="1"/>
  <c r="F74" i="1" s="1"/>
  <c r="K102" i="1"/>
  <c r="M102" i="1" s="1"/>
  <c r="J103" i="1" s="1"/>
  <c r="H74" i="1" l="1"/>
  <c r="D75" i="1" s="1"/>
  <c r="K103" i="1"/>
  <c r="M103" i="1" s="1"/>
  <c r="J104" i="1" s="1"/>
  <c r="K104" i="1" s="1"/>
  <c r="E75" i="1"/>
  <c r="F75" i="1" s="1"/>
  <c r="B104" i="1"/>
  <c r="A105" i="1"/>
  <c r="M104" i="1" l="1"/>
  <c r="J105" i="1" s="1"/>
  <c r="B105" i="1"/>
  <c r="A106" i="1"/>
  <c r="H75" i="1"/>
  <c r="D76" i="1" s="1"/>
  <c r="E76" i="1" l="1"/>
  <c r="F76" i="1" s="1"/>
  <c r="A107" i="1"/>
  <c r="B106" i="1"/>
  <c r="K105" i="1"/>
  <c r="M105" i="1" s="1"/>
  <c r="J106" i="1" s="1"/>
  <c r="K106" i="1" s="1"/>
  <c r="H76" i="1" l="1"/>
  <c r="D77" i="1" s="1"/>
  <c r="B107" i="1"/>
  <c r="A108" i="1"/>
  <c r="M106" i="1"/>
  <c r="J107" i="1" s="1"/>
  <c r="K107" i="1" l="1"/>
  <c r="M107" i="1" s="1"/>
  <c r="J108" i="1" s="1"/>
  <c r="B108" i="1"/>
  <c r="A109" i="1"/>
  <c r="E77" i="1"/>
  <c r="F77" i="1" s="1"/>
  <c r="A110" i="1" l="1"/>
  <c r="B109" i="1"/>
  <c r="K108" i="1"/>
  <c r="M108" i="1" s="1"/>
  <c r="J109" i="1" s="1"/>
  <c r="K109" i="1" s="1"/>
  <c r="H77" i="1"/>
  <c r="D78" i="1" s="1"/>
  <c r="A111" i="1" l="1"/>
  <c r="B110" i="1"/>
  <c r="E78" i="1"/>
  <c r="F78" i="1" s="1"/>
  <c r="M109" i="1"/>
  <c r="J110" i="1" s="1"/>
  <c r="K110" i="1" l="1"/>
  <c r="M110" i="1" s="1"/>
  <c r="J111" i="1" s="1"/>
  <c r="B111" i="1"/>
  <c r="A112" i="1"/>
  <c r="H78" i="1"/>
  <c r="D79" i="1" s="1"/>
  <c r="K111" i="1" l="1"/>
  <c r="M111" i="1" s="1"/>
  <c r="J112" i="1" s="1"/>
  <c r="E79" i="1"/>
  <c r="F79" i="1" s="1"/>
  <c r="B112" i="1"/>
  <c r="A113" i="1"/>
  <c r="A114" i="1" l="1"/>
  <c r="B113" i="1"/>
  <c r="H79" i="1"/>
  <c r="D80" i="1" s="1"/>
  <c r="K112" i="1"/>
  <c r="M112" i="1" s="1"/>
  <c r="J113" i="1" s="1"/>
  <c r="E80" i="1" l="1"/>
  <c r="F80" i="1" s="1"/>
  <c r="A115" i="1"/>
  <c r="B114" i="1"/>
  <c r="K113" i="1"/>
  <c r="M113" i="1" s="1"/>
  <c r="J114" i="1" s="1"/>
  <c r="A116" i="1" l="1"/>
  <c r="B115" i="1"/>
  <c r="K114" i="1"/>
  <c r="M114" i="1" s="1"/>
  <c r="J115" i="1" s="1"/>
  <c r="K115" i="1" s="1"/>
  <c r="H80" i="1"/>
  <c r="D81" i="1" s="1"/>
  <c r="A117" i="1" l="1"/>
  <c r="B116" i="1"/>
  <c r="E81" i="1"/>
  <c r="F81" i="1" s="1"/>
  <c r="M115" i="1"/>
  <c r="J116" i="1" s="1"/>
  <c r="B117" i="1" l="1"/>
  <c r="A118" i="1"/>
  <c r="K116" i="1"/>
  <c r="M116" i="1" s="1"/>
  <c r="J117" i="1" s="1"/>
  <c r="K117" i="1" s="1"/>
  <c r="H81" i="1"/>
  <c r="D82" i="1" s="1"/>
  <c r="E82" i="1" l="1"/>
  <c r="F82" i="1" s="1"/>
  <c r="B118" i="1"/>
  <c r="A119" i="1"/>
  <c r="M117" i="1"/>
  <c r="J118" i="1" s="1"/>
  <c r="K118" i="1" s="1"/>
  <c r="A120" i="1" l="1"/>
  <c r="B119" i="1"/>
  <c r="M118" i="1"/>
  <c r="J119" i="1" s="1"/>
  <c r="H82" i="1"/>
  <c r="D83" i="1" s="1"/>
  <c r="K119" i="1" l="1"/>
  <c r="M119" i="1" s="1"/>
  <c r="J120" i="1" s="1"/>
  <c r="A121" i="1"/>
  <c r="B120" i="1"/>
  <c r="E83" i="1"/>
  <c r="F83" i="1" s="1"/>
  <c r="H83" i="1" l="1"/>
  <c r="D84" i="1" s="1"/>
  <c r="B121" i="1"/>
  <c r="A122" i="1"/>
  <c r="E84" i="1"/>
  <c r="F84" i="1" s="1"/>
  <c r="K120" i="1"/>
  <c r="M120" i="1" s="1"/>
  <c r="J121" i="1" s="1"/>
  <c r="H84" i="1" l="1"/>
  <c r="D85" i="1" s="1"/>
  <c r="B122" i="1"/>
  <c r="A123" i="1"/>
  <c r="K121" i="1"/>
  <c r="M121" i="1" s="1"/>
  <c r="J122" i="1" s="1"/>
  <c r="K122" i="1" s="1"/>
  <c r="E85" i="1" l="1"/>
  <c r="F85" i="1" s="1"/>
  <c r="A124" i="1"/>
  <c r="B123" i="1"/>
  <c r="M122" i="1"/>
  <c r="J123" i="1" s="1"/>
  <c r="K123" i="1" l="1"/>
  <c r="M123" i="1" s="1"/>
  <c r="J124" i="1" s="1"/>
  <c r="H85" i="1"/>
  <c r="D86" i="1" s="1"/>
  <c r="A125" i="1"/>
  <c r="B124" i="1"/>
  <c r="K124" i="1" l="1"/>
  <c r="B125" i="1"/>
  <c r="A126" i="1"/>
  <c r="E86" i="1"/>
  <c r="F86" i="1" s="1"/>
  <c r="M124" i="1"/>
  <c r="J125" i="1" s="1"/>
  <c r="B126" i="1" l="1"/>
  <c r="A127" i="1"/>
  <c r="H86" i="1"/>
  <c r="D87" i="1" s="1"/>
  <c r="K125" i="1"/>
  <c r="M125" i="1" s="1"/>
  <c r="J126" i="1" s="1"/>
  <c r="A128" i="1" l="1"/>
  <c r="B127" i="1"/>
  <c r="E87" i="1"/>
  <c r="F87" i="1" s="1"/>
  <c r="K126" i="1"/>
  <c r="M126" i="1" s="1"/>
  <c r="J127" i="1" s="1"/>
  <c r="H87" i="1" l="1"/>
  <c r="D88" i="1" s="1"/>
  <c r="E88" i="1"/>
  <c r="F88" i="1" s="1"/>
  <c r="A129" i="1"/>
  <c r="B128" i="1"/>
  <c r="K127" i="1"/>
  <c r="M127" i="1" s="1"/>
  <c r="J128" i="1" s="1"/>
  <c r="H88" i="1" l="1"/>
  <c r="D89" i="1" s="1"/>
  <c r="K128" i="1"/>
  <c r="M128" i="1" s="1"/>
  <c r="J129" i="1" s="1"/>
  <c r="B129" i="1"/>
  <c r="A130" i="1"/>
  <c r="E89" i="1"/>
  <c r="F89" i="1" s="1"/>
  <c r="B130" i="1" l="1"/>
  <c r="A131" i="1"/>
  <c r="H89" i="1"/>
  <c r="D90" i="1" s="1"/>
  <c r="K129" i="1"/>
  <c r="M129" i="1" s="1"/>
  <c r="J130" i="1" s="1"/>
  <c r="K130" i="1" l="1"/>
  <c r="M130" i="1" s="1"/>
  <c r="J131" i="1" s="1"/>
  <c r="K131" i="1" s="1"/>
  <c r="A132" i="1"/>
  <c r="B131" i="1"/>
  <c r="E90" i="1"/>
  <c r="F90" i="1" s="1"/>
  <c r="B132" i="1" l="1"/>
  <c r="H90" i="1"/>
  <c r="D91" i="1" s="1"/>
  <c r="M131" i="1"/>
  <c r="J132" i="1" s="1"/>
  <c r="E91" i="1" l="1"/>
  <c r="F91" i="1" s="1"/>
  <c r="K132" i="1"/>
  <c r="M132" i="1" s="1"/>
  <c r="K7" i="1" s="1" a="1"/>
  <c r="K7" i="1" s="1"/>
  <c r="K5" i="1" l="1"/>
  <c r="K4" i="1"/>
  <c r="H91" i="1"/>
  <c r="D92" i="1" l="1"/>
  <c r="E7" i="1"/>
  <c r="E9" i="1" s="1"/>
  <c r="E92" i="1" l="1"/>
  <c r="F92" i="1" s="1"/>
  <c r="H92" i="1" l="1"/>
  <c r="D93" i="1" s="1"/>
  <c r="E93" i="1" l="1"/>
  <c r="F93" i="1" s="1"/>
  <c r="H93" i="1" l="1"/>
  <c r="D94" i="1" s="1"/>
  <c r="E94" i="1" l="1"/>
  <c r="F94" i="1" s="1"/>
  <c r="H94" i="1" l="1"/>
  <c r="D95" i="1" s="1"/>
  <c r="E95" i="1" l="1"/>
  <c r="F95" i="1" s="1"/>
  <c r="H95" i="1" l="1"/>
  <c r="D96" i="1" s="1"/>
  <c r="E96" i="1" l="1"/>
  <c r="F96" i="1" s="1"/>
  <c r="H96" i="1" l="1"/>
  <c r="D97" i="1" s="1"/>
  <c r="E97" i="1" l="1"/>
  <c r="F97" i="1" s="1"/>
  <c r="H97" i="1" l="1"/>
  <c r="D98" i="1" s="1"/>
  <c r="E98" i="1" l="1"/>
  <c r="F98" i="1" s="1"/>
  <c r="H98" i="1" l="1"/>
  <c r="D99" i="1" s="1"/>
  <c r="E99" i="1" l="1"/>
  <c r="F99" i="1" s="1"/>
  <c r="H99" i="1" l="1"/>
  <c r="D100" i="1" s="1"/>
  <c r="E100" i="1" l="1"/>
  <c r="F100" i="1" s="1"/>
  <c r="H100" i="1" l="1"/>
  <c r="D101" i="1" s="1"/>
  <c r="E101" i="1" l="1"/>
  <c r="F101" i="1" s="1"/>
  <c r="H101" i="1" l="1"/>
  <c r="D102" i="1" s="1"/>
  <c r="E102" i="1" l="1"/>
  <c r="F102" i="1" s="1"/>
  <c r="H102" i="1" l="1"/>
  <c r="D103" i="1" s="1"/>
  <c r="E103" i="1" l="1"/>
  <c r="F103" i="1" s="1"/>
  <c r="H103" i="1" l="1"/>
  <c r="D104" i="1" s="1"/>
  <c r="E104" i="1" l="1"/>
  <c r="F104" i="1" s="1"/>
  <c r="H104" i="1" l="1"/>
  <c r="D105" i="1" s="1"/>
  <c r="E105" i="1" l="1"/>
  <c r="F105" i="1" s="1"/>
  <c r="H105" i="1" l="1"/>
  <c r="D106" i="1" s="1"/>
  <c r="E106" i="1" l="1"/>
  <c r="F106" i="1" s="1"/>
  <c r="H106" i="1" l="1"/>
  <c r="D107" i="1" s="1"/>
  <c r="E107" i="1" l="1"/>
  <c r="F107" i="1" s="1"/>
  <c r="H107" i="1" l="1"/>
  <c r="D108" i="1" s="1"/>
  <c r="E108" i="1" l="1"/>
  <c r="F108" i="1" s="1"/>
  <c r="H108" i="1" l="1"/>
  <c r="D109" i="1" s="1"/>
  <c r="E109" i="1" l="1"/>
  <c r="F109" i="1" s="1"/>
  <c r="H109" i="1" l="1"/>
  <c r="D110" i="1" s="1"/>
  <c r="E110" i="1" l="1"/>
  <c r="F110" i="1" s="1"/>
  <c r="H110" i="1" l="1"/>
  <c r="D111" i="1" s="1"/>
  <c r="E111" i="1" l="1"/>
  <c r="F111" i="1" s="1"/>
  <c r="H111" i="1" l="1"/>
  <c r="D112" i="1" s="1"/>
  <c r="E112" i="1" l="1"/>
  <c r="F112" i="1" s="1"/>
  <c r="H112" i="1" l="1"/>
  <c r="D113" i="1" s="1"/>
  <c r="E113" i="1" l="1"/>
  <c r="F113" i="1" s="1"/>
  <c r="H113" i="1" l="1"/>
  <c r="D114" i="1" s="1"/>
  <c r="E114" i="1" l="1"/>
  <c r="F114" i="1" s="1"/>
  <c r="H114" i="1" l="1"/>
  <c r="D115" i="1" s="1"/>
  <c r="E115" i="1" l="1"/>
  <c r="F115" i="1" s="1"/>
  <c r="H115" i="1" l="1"/>
  <c r="D116" i="1" s="1"/>
  <c r="E116" i="1" l="1"/>
  <c r="F116" i="1" s="1"/>
  <c r="H116" i="1" l="1"/>
  <c r="D117" i="1" s="1"/>
  <c r="E117" i="1" l="1"/>
  <c r="F117" i="1" s="1"/>
  <c r="H117" i="1" l="1"/>
  <c r="D118" i="1" s="1"/>
  <c r="E118" i="1" l="1"/>
  <c r="F118" i="1" s="1"/>
  <c r="H118" i="1" l="1"/>
  <c r="D119" i="1" s="1"/>
  <c r="E119" i="1" l="1"/>
  <c r="F119" i="1" s="1"/>
  <c r="H119" i="1" l="1"/>
  <c r="D120" i="1" s="1"/>
  <c r="E120" i="1" l="1"/>
  <c r="F120" i="1" s="1"/>
  <c r="H120" i="1" l="1"/>
  <c r="D121" i="1" s="1"/>
  <c r="E121" i="1" l="1"/>
  <c r="F121" i="1" s="1"/>
  <c r="H121" i="1" l="1"/>
  <c r="D122" i="1" s="1"/>
  <c r="E122" i="1" l="1"/>
  <c r="F122" i="1" s="1"/>
  <c r="H122" i="1" l="1"/>
  <c r="D123" i="1" s="1"/>
  <c r="E123" i="1" l="1"/>
  <c r="F123" i="1" s="1"/>
  <c r="H123" i="1" l="1"/>
  <c r="D124" i="1" s="1"/>
  <c r="E124" i="1" l="1"/>
  <c r="F124" i="1" s="1"/>
  <c r="H124" i="1" l="1"/>
  <c r="D125" i="1" s="1"/>
  <c r="E125" i="1" l="1"/>
  <c r="F125" i="1" s="1"/>
  <c r="H125" i="1" l="1"/>
  <c r="D126" i="1" s="1"/>
  <c r="E126" i="1" l="1"/>
  <c r="F126" i="1" s="1"/>
  <c r="H126" i="1" l="1"/>
  <c r="D127" i="1" s="1"/>
  <c r="E127" i="1" l="1"/>
  <c r="F127" i="1" s="1"/>
  <c r="H127" i="1" l="1"/>
  <c r="D128" i="1" s="1"/>
  <c r="E128" i="1" l="1"/>
  <c r="F128" i="1" s="1"/>
  <c r="H128" i="1" l="1"/>
  <c r="D129" i="1" s="1"/>
  <c r="E129" i="1" l="1"/>
  <c r="F129" i="1" s="1"/>
  <c r="H129" i="1" l="1"/>
  <c r="D130" i="1" s="1"/>
  <c r="E130" i="1" l="1"/>
  <c r="F130" i="1" s="1"/>
  <c r="H130" i="1" l="1"/>
  <c r="D131" i="1" s="1"/>
  <c r="E131" i="1" l="1"/>
  <c r="F131" i="1" s="1"/>
  <c r="H131" i="1" l="1"/>
  <c r="D132" i="1" s="1"/>
  <c r="E132" i="1" l="1"/>
  <c r="F132" i="1" s="1"/>
  <c r="H132" i="1" l="1"/>
  <c r="K8" i="1" s="1" a="1"/>
  <c r="K8" i="1" s="1"/>
  <c r="E12" i="1"/>
</calcChain>
</file>

<file path=xl/comments1.xml><?xml version="1.0" encoding="utf-8"?>
<comments xmlns="http://schemas.openxmlformats.org/spreadsheetml/2006/main">
  <authors>
    <author>AsposeUser</author>
    <author>Kevin McKee</author>
  </authors>
  <commentList>
    <comment ref="A4" authorId="0">
      <text>
        <r>
          <rPr>
            <sz val="10"/>
            <rFont val="Arial"/>
            <family val="2"/>
          </rPr>
          <t>Amount of money already in savings/retirement account.</t>
        </r>
      </text>
    </comment>
    <comment ref="G4" authorId="0">
      <text>
        <r>
          <rPr>
            <sz val="10"/>
            <rFont val="Arial"/>
            <family val="2"/>
          </rPr>
          <t>How old do you expect to be when you kick the bucket?</t>
        </r>
      </text>
    </comment>
    <comment ref="A5" authorId="0">
      <text>
        <r>
          <rPr>
            <sz val="10"/>
            <rFont val="Arial"/>
            <family val="2"/>
          </rPr>
          <t xml:space="preserve">Expected annual return on your investments.
Historical Returns:
Small Company Stocks: 12.7%
Large Company Stocks: 10.4%
Long-Term Government Bonds: 5.4%
Treasury Bills: 3.7%
Inflation: 3.0%
Source: IbbotsonAssociates "Stocks, Bonds, Bills and Inflation" from 1925-2004.
http://tinyurl.com/3xcean6 (PDF file)
</t>
        </r>
      </text>
    </comment>
    <comment ref="G5" authorId="0">
      <text>
        <r>
          <rPr>
            <sz val="10"/>
            <rFont val="Arial"/>
            <family val="2"/>
          </rPr>
          <t>How much money do you need per year, in today's dollars, to live the life you'd like at retirement?</t>
        </r>
      </text>
    </comment>
    <comment ref="A6" authorId="0">
      <text>
        <r>
          <rPr>
            <sz val="10"/>
            <rFont val="Arial"/>
            <family val="2"/>
          </rPr>
          <t xml:space="preserve">How much you will save per year. Include any of your contributions and/or employer contributions.
Max individual contributions to tax deferred accounts in 2009:
401k/403b - $16,500
IRA - $5,000
</t>
        </r>
      </text>
    </comment>
    <comment ref="G6" authorId="0">
      <text>
        <r>
          <rPr>
            <sz val="10"/>
            <rFont val="Arial"/>
            <family val="2"/>
          </rPr>
          <t>Historical Inflation Rate: 3.0%
Source: IbbotsonAssociates "Stocks, Bonds, Bills and Inflation" from 1925-2004.
http://tinyurl.com/3xcean6 (PDF file)</t>
        </r>
      </text>
    </comment>
    <comment ref="A7" authorId="0">
      <text>
        <r>
          <rPr>
            <sz val="10"/>
            <rFont val="Arial"/>
            <family val="2"/>
          </rPr>
          <t>How much extra are you going to save next year and each subsequent year? For example, if this value is $100, annual savings will increase by $100 every year.</t>
        </r>
      </text>
    </comment>
    <comment ref="G7" authorId="0">
      <text>
        <r>
          <rPr>
            <sz val="10"/>
            <rFont val="Arial"/>
            <family val="2"/>
          </rPr>
          <t>It is generally a good idea to keep most of your nest egg in less risky, lower reward investments, such as:
Long-Term Government Bonds: 5.4%
Treasury Bills: 3.7%
Certificates of Deposit: (variable around 0.5% to 4.0%).</t>
        </r>
      </text>
    </comment>
    <comment ref="A8" authorId="0">
      <text>
        <r>
          <rPr>
            <sz val="10"/>
            <rFont val="Arial"/>
            <family val="2"/>
          </rPr>
          <t>Choose your tax bracket based on your taxable income. 
2009 Brackets:
$0-$8,350 - 10%
$8,351 - $33,950 - 15%
$33,951 - $82,250 - 25%
$82,251 - $171,550 - 28%
$171,551 - $372,950 - 33%
$372,951+ - 35%
http://en.wikipedia.org/wiki/Tax_bracket</t>
        </r>
      </text>
    </comment>
    <comment ref="G8" authorId="0">
      <text>
        <r>
          <rPr>
            <sz val="10"/>
            <rFont val="Arial"/>
            <family val="2"/>
          </rPr>
          <t>Don't edit this field. Please. Thank you.</t>
        </r>
      </text>
    </comment>
    <comment ref="A9" authorId="0">
      <text>
        <r>
          <rPr>
            <sz val="10"/>
            <rFont val="Arial"/>
            <family val="2"/>
          </rPr>
          <t>A value of 1 will give you a slightly higher estimate, while a value of 0 will give you a slightly lower estimate. This is because if you contribute at the beginning of the year, those contributions will earn interest in that year. If you contribute at the end of the year, that contribution will not earn interest until the next year.</t>
        </r>
      </text>
    </comment>
    <comment ref="A10" authorId="0">
      <text>
        <r>
          <rPr>
            <sz val="10"/>
            <rFont val="Arial"/>
            <family val="2"/>
          </rPr>
          <t>Figure this one out genius. Enter your age today.</t>
        </r>
      </text>
    </comment>
    <comment ref="A11" authorId="1">
      <text>
        <r>
          <rPr>
            <sz val="10"/>
            <color indexed="81"/>
            <rFont val="Arial"/>
            <family val="2"/>
          </rPr>
          <t>If you want to see what will happen if you decide to wait and start saving a few years down the road, you can change this number. It has to be larger than your age today, or this thing is break and you'll be in trouble.</t>
        </r>
      </text>
    </comment>
    <comment ref="A12" authorId="0">
      <text>
        <r>
          <rPr>
            <sz val="10"/>
            <rFont val="Arial"/>
            <family val="2"/>
          </rPr>
          <t>The age at which you would like to start using the retirement money you have saved. If your money is in a 401k or IRA, you cannot withdraw the money until you are 59 1/2 years old (unless you want to pay heavy penalties)</t>
        </r>
      </text>
    </comment>
    <comment ref="D12" authorId="0">
      <text>
        <r>
          <rPr>
            <sz val="10"/>
            <rFont val="Arial"/>
            <family val="2"/>
          </rPr>
          <t>This is the sum of all taxes until either your age of death or the age you went broke, whichever comes first.</t>
        </r>
      </text>
    </comment>
    <comment ref="A13" authorId="0">
      <text>
        <r>
          <rPr>
            <sz val="10"/>
            <rFont val="Arial"/>
            <family val="2"/>
          </rPr>
          <t>You will make your last contributions at this age, and none after. 
You can contribute for as long or short as you want in a regular account (paying taxes). For a 401k or traditional IRA, you cannot contribute after 70 1/2 years old. For a Roth IRA, you can contribute up to the amount of your earned income or the annual maximum, whichever is lower.
Sources: http://tinyurl.com/2wzoxdr
http://tinyurl.com/2dzpshd</t>
        </r>
      </text>
    </comment>
    <comment ref="A14" authorId="1">
      <text>
        <r>
          <rPr>
            <sz val="10"/>
            <color indexed="81"/>
            <rFont val="Arial"/>
            <family val="2"/>
          </rPr>
          <t>Don't edit this field. It is your Last Year of Contributions minus your Age to Start Saving</t>
        </r>
        <r>
          <rPr>
            <sz val="9"/>
            <color indexed="81"/>
            <rFont val="Tahoma"/>
            <family val="2"/>
          </rPr>
          <t xml:space="preserve">
</t>
        </r>
      </text>
    </comment>
    <comment ref="A15" authorId="0">
      <text>
        <r>
          <rPr>
            <sz val="10"/>
            <rFont val="Arial"/>
            <family val="2"/>
          </rPr>
          <t>Don't edit this field. It is calculated based on B6 and B7 above.</t>
        </r>
      </text>
    </comment>
    <comment ref="A17" authorId="1">
      <text>
        <r>
          <rPr>
            <sz val="10"/>
            <color indexed="81"/>
            <rFont val="Arial"/>
            <family val="2"/>
          </rPr>
          <t>If you want to reduce some risk from your investments as you get older and closer to retirement, you can set and age here where you will have a lower rate of return. This number must be higher than your "Age to Start Saving".</t>
        </r>
      </text>
    </comment>
    <comment ref="A18" authorId="1">
      <text>
        <r>
          <rPr>
            <sz val="10"/>
            <color indexed="81"/>
            <rFont val="Arial"/>
            <family val="2"/>
          </rPr>
          <t>This is your new, presumably less risky rate of return (although you could make your return higher if you'd like. I will allow it).</t>
        </r>
      </text>
    </comment>
  </commentList>
</comments>
</file>

<file path=xl/sharedStrings.xml><?xml version="1.0" encoding="utf-8"?>
<sst xmlns="http://schemas.openxmlformats.org/spreadsheetml/2006/main" count="51" uniqueCount="43">
  <si>
    <t>Paying Capital Gains Taxes</t>
  </si>
  <si>
    <t>Desired Annual Retirement Income (in today's dollars)</t>
  </si>
  <si>
    <t>Interest Earned (if paying taxes)</t>
  </si>
  <si>
    <t>Age</t>
  </si>
  <si>
    <t>Retirement Age</t>
  </si>
  <si>
    <t>Savings</t>
  </si>
  <si>
    <t>Paying for Retirement</t>
  </si>
  <si>
    <t>Contribute at Beginning (1) or End (0) of year</t>
  </si>
  <si>
    <t>Age Today</t>
  </si>
  <si>
    <t>Years of Retirement</t>
  </si>
  <si>
    <t>Ending Balance</t>
  </si>
  <si>
    <t>Taxes</t>
  </si>
  <si>
    <t>Saving for Retirement</t>
  </si>
  <si>
    <t>Tax Bracket</t>
  </si>
  <si>
    <t>Year and Contributions</t>
  </si>
  <si>
    <t>Nest Egg at Retirement Age</t>
  </si>
  <si>
    <t>Age to Start Saving</t>
  </si>
  <si>
    <t>Amount Contributed</t>
  </si>
  <si>
    <t>Annual Savings</t>
  </si>
  <si>
    <t>You screwed "The Man" out of:</t>
  </si>
  <si>
    <t>Last Year of Contributions</t>
  </si>
  <si>
    <t>Gain on Investment</t>
  </si>
  <si>
    <t>Tax Deferred</t>
  </si>
  <si>
    <t xml:space="preserve"> </t>
  </si>
  <si>
    <t>Annual Return Rate</t>
  </si>
  <si>
    <t>Years until Retirement</t>
  </si>
  <si>
    <t>THE RC</t>
  </si>
  <si>
    <t>Withdrawls</t>
  </si>
  <si>
    <t>Value (if paying taxes)</t>
  </si>
  <si>
    <t>Return on Nest Egg</t>
  </si>
  <si>
    <t>Age to Change Return</t>
  </si>
  <si>
    <t>Value (if tax deferred)</t>
  </si>
  <si>
    <t>Age you went broke (paying taxes)</t>
  </si>
  <si>
    <t>Beginning Balance</t>
  </si>
  <si>
    <t>Years of Saving</t>
  </si>
  <si>
    <t>Age you went broke (tax deferred)</t>
  </si>
  <si>
    <t>Age of Death</t>
  </si>
  <si>
    <t>Balance at your Death</t>
  </si>
  <si>
    <t>Inflation Rate</t>
  </si>
  <si>
    <t>Annual Increase in Contributions</t>
  </si>
  <si>
    <t>Interest Earned (if tax deferred)</t>
  </si>
  <si>
    <t>New Return %</t>
  </si>
  <si>
    <t>Spreadsheet built by Kevin McKee for http://www.thousandaire.com/</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</si>
</sst>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quot;$&quot;#,##0"/>
    <numFmt numFmtId="165" formatCode="#,##0;\(#,##0\)"/>
    <numFmt numFmtId="166" formatCode="_(* #,##0_);_(* \(#,##0\);_(* &quot;-&quot;??_);_(@_)"/>
  </numFmts>
  <fonts count="10" x14ac:knownFonts="1">
    <font>
      <sz val="10"/>
      <name val="Arial"/>
      <family val="2"/>
    </font>
    <font>
      <sz val="10"/>
      <color indexed="8"/>
      <name val="Arial"/>
      <family val="2"/>
    </font>
    <font>
      <b/>
      <sz val="24"/>
      <color indexed="8"/>
      <name val="Arial"/>
      <family val="2"/>
    </font>
    <font>
      <b/>
      <sz val="12"/>
      <color indexed="8"/>
      <name val="Trebuchet MS"/>
      <family val="2"/>
    </font>
    <font>
      <b/>
      <sz val="10"/>
      <color indexed="15"/>
      <name val="Trebuchet MS"/>
      <family val="2"/>
    </font>
    <font>
      <sz val="10"/>
      <color indexed="8"/>
      <name val="Trebuchet MS"/>
      <family val="2"/>
    </font>
    <font>
      <b/>
      <sz val="10"/>
      <color indexed="8"/>
      <name val="Trebuchet MS"/>
      <family val="2"/>
    </font>
    <font>
      <sz val="10"/>
      <name val="Arial"/>
      <family val="2"/>
    </font>
    <font>
      <sz val="10"/>
      <color indexed="81"/>
      <name val="Arial"/>
      <family val="2"/>
    </font>
    <font>
      <sz val="9"/>
      <color indexed="81"/>
      <name val="Tahoma"/>
      <family val="2"/>
    </font>
  </fonts>
  <fills count="9">
    <fill>
      <patternFill patternType="none"/>
    </fill>
    <fill>
      <patternFill patternType="gray125"/>
    </fill>
    <fill>
      <patternFill patternType="solid">
        <fgColor indexed="62"/>
        <bgColor indexed="64"/>
      </patternFill>
    </fill>
    <fill>
      <patternFill patternType="solid">
        <fgColor indexed="43"/>
        <bgColor indexed="64"/>
      </patternFill>
    </fill>
    <fill>
      <patternFill patternType="solid">
        <fgColor indexed="50"/>
        <bgColor indexed="64"/>
      </patternFill>
    </fill>
    <fill>
      <patternFill patternType="solid">
        <fgColor indexed="10"/>
        <bgColor indexed="64"/>
      </patternFill>
    </fill>
    <fill>
      <patternFill patternType="solid">
        <fgColor indexed="23"/>
        <bgColor indexed="64"/>
      </patternFill>
    </fill>
    <fill>
      <patternFill patternType="solid">
        <fgColor indexed="53"/>
        <bgColor indexed="64"/>
      </patternFill>
    </fill>
    <fill>
      <patternFill patternType="solid">
        <fgColor indexed="44"/>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alignment vertical="center"/>
    </xf>
    <xf numFmtId="43" fontId="7" fillId="0" borderId="0" applyFont="0" applyFill="0" applyBorder="0" applyAlignment="0" applyProtection="0">
      <alignment vertical="center"/>
    </xf>
  </cellStyleXfs>
  <cellXfs count="54">
    <xf numFmtId="0" fontId="0" fillId="0" borderId="0" xfId="0">
      <alignment vertical="center"/>
    </xf>
    <xf numFmtId="0" fontId="1" fillId="0" borderId="0" xfId="0" applyNumberFormat="1" applyFont="1" applyFill="1" applyBorder="1" applyAlignment="1" applyProtection="1">
      <alignment horizontal="left" wrapText="1"/>
    </xf>
    <xf numFmtId="0" fontId="1" fillId="0" borderId="1" xfId="0" applyNumberFormat="1" applyFont="1" applyFill="1" applyBorder="1" applyAlignment="1" applyProtection="1">
      <alignment horizontal="left" wrapText="1"/>
    </xf>
    <xf numFmtId="0" fontId="4" fillId="2" borderId="2" xfId="0" applyNumberFormat="1" applyFont="1" applyFill="1" applyBorder="1" applyAlignment="1" applyProtection="1">
      <alignment horizontal="left" wrapText="1"/>
    </xf>
    <xf numFmtId="164" fontId="5" fillId="0" borderId="2" xfId="0" applyNumberFormat="1" applyFont="1" applyFill="1" applyBorder="1" applyAlignment="1" applyProtection="1">
      <alignment horizontal="right" wrapText="1"/>
    </xf>
    <xf numFmtId="0" fontId="1" fillId="0" borderId="3" xfId="0" applyNumberFormat="1" applyFont="1" applyFill="1" applyBorder="1" applyAlignment="1" applyProtection="1">
      <alignment horizontal="left" wrapText="1"/>
    </xf>
    <xf numFmtId="0" fontId="6" fillId="3" borderId="2" xfId="0" applyNumberFormat="1" applyFont="1" applyFill="1" applyBorder="1" applyAlignment="1" applyProtection="1">
      <alignment horizontal="left" wrapText="1"/>
    </xf>
    <xf numFmtId="164" fontId="6" fillId="3" borderId="2" xfId="0" applyNumberFormat="1" applyFont="1" applyFill="1" applyBorder="1" applyAlignment="1" applyProtection="1">
      <alignment horizontal="right" wrapText="1"/>
    </xf>
    <xf numFmtId="165" fontId="5" fillId="0" borderId="2" xfId="0" applyNumberFormat="1" applyFont="1" applyFill="1" applyBorder="1" applyAlignment="1" applyProtection="1">
      <alignment horizontal="right" wrapText="1"/>
    </xf>
    <xf numFmtId="0" fontId="6" fillId="4" borderId="2" xfId="0" applyNumberFormat="1" applyFont="1" applyFill="1" applyBorder="1" applyAlignment="1" applyProtection="1">
      <alignment horizontal="left" wrapText="1"/>
    </xf>
    <xf numFmtId="164" fontId="6" fillId="4" borderId="2" xfId="0" applyNumberFormat="1" applyFont="1" applyFill="1" applyBorder="1" applyAlignment="1" applyProtection="1">
      <alignment horizontal="right" wrapText="1"/>
    </xf>
    <xf numFmtId="0" fontId="1" fillId="0" borderId="4" xfId="0" applyNumberFormat="1" applyFont="1" applyFill="1" applyBorder="1" applyAlignment="1" applyProtection="1">
      <alignment horizontal="left" wrapText="1"/>
    </xf>
    <xf numFmtId="10" fontId="5" fillId="0" borderId="2" xfId="0" applyNumberFormat="1" applyFont="1" applyFill="1" applyBorder="1" applyAlignment="1" applyProtection="1">
      <alignment horizontal="right" wrapText="1"/>
    </xf>
    <xf numFmtId="0" fontId="1" fillId="0" borderId="5" xfId="0" applyNumberFormat="1" applyFont="1" applyFill="1" applyBorder="1" applyAlignment="1" applyProtection="1">
      <alignment horizontal="left" wrapText="1"/>
    </xf>
    <xf numFmtId="0" fontId="1" fillId="0" borderId="6" xfId="0" applyNumberFormat="1" applyFont="1" applyFill="1" applyBorder="1" applyAlignment="1" applyProtection="1">
      <alignment horizontal="left" wrapText="1"/>
    </xf>
    <xf numFmtId="0" fontId="6" fillId="5" borderId="2" xfId="0" applyNumberFormat="1" applyFont="1" applyFill="1" applyBorder="1" applyAlignment="1" applyProtection="1">
      <alignment horizontal="left" wrapText="1"/>
    </xf>
    <xf numFmtId="0" fontId="6" fillId="5" borderId="2" xfId="0" applyNumberFormat="1" applyFont="1" applyFill="1" applyBorder="1" applyAlignment="1" applyProtection="1">
      <alignment horizontal="center" wrapText="1"/>
    </xf>
    <xf numFmtId="9" fontId="5" fillId="0" borderId="2" xfId="0" applyNumberFormat="1" applyFont="1" applyFill="1" applyBorder="1" applyAlignment="1" applyProtection="1">
      <alignment horizontal="right" wrapText="1"/>
    </xf>
    <xf numFmtId="165" fontId="5" fillId="6" borderId="2" xfId="0" applyNumberFormat="1" applyFont="1" applyFill="1" applyBorder="1" applyAlignment="1" applyProtection="1">
      <alignment horizontal="right" wrapText="1"/>
    </xf>
    <xf numFmtId="0" fontId="0" fillId="0" borderId="4" xfId="0" applyNumberFormat="1" applyFont="1" applyFill="1" applyBorder="1" applyAlignment="1" applyProtection="1">
      <alignment wrapText="1"/>
    </xf>
    <xf numFmtId="0" fontId="5" fillId="0" borderId="2" xfId="0" applyNumberFormat="1" applyFont="1" applyFill="1" applyBorder="1" applyAlignment="1" applyProtection="1">
      <alignment horizontal="right" wrapText="1"/>
    </xf>
    <xf numFmtId="0" fontId="0" fillId="0" borderId="7" xfId="0" applyNumberFormat="1" applyFont="1" applyFill="1" applyBorder="1" applyAlignment="1" applyProtection="1">
      <alignment wrapText="1"/>
    </xf>
    <xf numFmtId="0" fontId="1" fillId="0" borderId="1" xfId="0" applyNumberFormat="1" applyFont="1" applyFill="1" applyBorder="1" applyAlignment="1" applyProtection="1">
      <alignment wrapText="1"/>
    </xf>
    <xf numFmtId="0" fontId="6" fillId="7" borderId="2" xfId="0" applyNumberFormat="1" applyFont="1" applyFill="1" applyBorder="1" applyAlignment="1" applyProtection="1">
      <alignment horizontal="left" wrapText="1"/>
    </xf>
    <xf numFmtId="164" fontId="6" fillId="7" borderId="2" xfId="0" applyNumberFormat="1" applyFont="1" applyFill="1" applyBorder="1" applyAlignment="1" applyProtection="1">
      <alignment horizontal="right" wrapText="1"/>
    </xf>
    <xf numFmtId="164" fontId="1" fillId="0" borderId="4" xfId="0" applyNumberFormat="1" applyFont="1" applyFill="1" applyBorder="1" applyAlignment="1" applyProtection="1">
      <alignment horizontal="right" wrapText="1"/>
    </xf>
    <xf numFmtId="0" fontId="1" fillId="0" borderId="7" xfId="0" applyNumberFormat="1" applyFont="1" applyFill="1" applyBorder="1" applyAlignment="1" applyProtection="1">
      <alignment horizontal="left" wrapText="1"/>
    </xf>
    <xf numFmtId="0" fontId="5" fillId="6" borderId="2" xfId="0" applyNumberFormat="1" applyFont="1" applyFill="1" applyBorder="1" applyAlignment="1" applyProtection="1">
      <alignment horizontal="right" wrapText="1"/>
    </xf>
    <xf numFmtId="164" fontId="5" fillId="0" borderId="0" xfId="0" applyNumberFormat="1" applyFont="1" applyFill="1" applyBorder="1" applyAlignment="1" applyProtection="1">
      <alignment horizontal="right" wrapText="1"/>
    </xf>
    <xf numFmtId="0" fontId="5" fillId="0" borderId="1" xfId="0" applyNumberFormat="1" applyFont="1" applyFill="1" applyBorder="1" applyAlignment="1" applyProtection="1">
      <alignment horizontal="left" wrapText="1"/>
    </xf>
    <xf numFmtId="0" fontId="5" fillId="0" borderId="3" xfId="0" applyNumberFormat="1" applyFont="1" applyFill="1" applyBorder="1" applyAlignment="1" applyProtection="1">
      <alignment horizontal="left" wrapText="1"/>
    </xf>
    <xf numFmtId="0" fontId="5" fillId="0" borderId="4" xfId="0" applyNumberFormat="1" applyFont="1" applyFill="1" applyBorder="1" applyAlignment="1" applyProtection="1">
      <alignment horizontal="left" wrapText="1"/>
    </xf>
    <xf numFmtId="0" fontId="6" fillId="0" borderId="2" xfId="0" applyNumberFormat="1" applyFont="1" applyFill="1" applyBorder="1" applyAlignment="1" applyProtection="1">
      <alignment horizontal="right" wrapText="1"/>
    </xf>
    <xf numFmtId="0" fontId="6" fillId="0" borderId="2" xfId="0" applyNumberFormat="1" applyFont="1" applyFill="1" applyBorder="1" applyAlignment="1" applyProtection="1">
      <alignment horizontal="center" wrapText="1"/>
    </xf>
    <xf numFmtId="0" fontId="6" fillId="0" borderId="3" xfId="0" applyNumberFormat="1" applyFont="1" applyFill="1" applyBorder="1" applyAlignment="1" applyProtection="1">
      <alignment horizontal="center" wrapText="1"/>
    </xf>
    <xf numFmtId="165" fontId="5" fillId="0" borderId="9" xfId="0" applyNumberFormat="1" applyFont="1" applyFill="1" applyBorder="1" applyAlignment="1" applyProtection="1">
      <alignment horizontal="right" wrapText="1"/>
    </xf>
    <xf numFmtId="164" fontId="5" fillId="0" borderId="9" xfId="0" applyNumberFormat="1" applyFont="1" applyFill="1" applyBorder="1" applyAlignment="1" applyProtection="1">
      <alignment horizontal="right" wrapText="1"/>
    </xf>
    <xf numFmtId="164" fontId="5" fillId="0" borderId="3" xfId="0" applyNumberFormat="1" applyFont="1" applyFill="1" applyBorder="1" applyAlignment="1" applyProtection="1">
      <alignment horizontal="right" wrapText="1"/>
    </xf>
    <xf numFmtId="165" fontId="5" fillId="0" borderId="3" xfId="0" applyNumberFormat="1" applyFont="1" applyFill="1" applyBorder="1" applyAlignment="1" applyProtection="1">
      <alignment horizontal="right" wrapText="1"/>
    </xf>
    <xf numFmtId="165" fontId="5" fillId="0" borderId="10" xfId="0" applyNumberFormat="1" applyFont="1" applyFill="1" applyBorder="1" applyAlignment="1" applyProtection="1">
      <alignment horizontal="right" wrapText="1"/>
    </xf>
    <xf numFmtId="164" fontId="5" fillId="0" borderId="10" xfId="0" applyNumberFormat="1" applyFont="1" applyFill="1" applyBorder="1" applyAlignment="1" applyProtection="1">
      <alignment horizontal="right" wrapText="1"/>
    </xf>
    <xf numFmtId="166" fontId="5" fillId="0" borderId="2" xfId="1" applyNumberFormat="1" applyFont="1" applyFill="1" applyBorder="1" applyAlignment="1" applyProtection="1">
      <alignment horizontal="right" wrapText="1"/>
    </xf>
    <xf numFmtId="164" fontId="5" fillId="0" borderId="11" xfId="0" applyNumberFormat="1" applyFont="1" applyFill="1" applyBorder="1" applyAlignment="1" applyProtection="1">
      <alignment horizontal="right" wrapText="1"/>
    </xf>
    <xf numFmtId="164" fontId="5" fillId="0" borderId="4" xfId="0" applyNumberFormat="1" applyFont="1" applyFill="1" applyBorder="1" applyAlignment="1" applyProtection="1">
      <alignment horizontal="right" wrapText="1"/>
    </xf>
    <xf numFmtId="164" fontId="5" fillId="0" borderId="12" xfId="0" applyNumberFormat="1" applyFont="1" applyFill="1" applyBorder="1" applyAlignment="1" applyProtection="1">
      <alignment horizontal="right" wrapText="1"/>
    </xf>
    <xf numFmtId="164" fontId="5" fillId="0" borderId="13" xfId="0" applyNumberFormat="1" applyFont="1" applyFill="1" applyBorder="1" applyAlignment="1" applyProtection="1">
      <alignment horizontal="right" wrapText="1"/>
    </xf>
    <xf numFmtId="164" fontId="5" fillId="0" borderId="6" xfId="0" applyNumberFormat="1" applyFont="1" applyFill="1" applyBorder="1" applyAlignment="1" applyProtection="1">
      <alignment horizontal="right" wrapText="1"/>
    </xf>
    <xf numFmtId="164" fontId="5" fillId="0" borderId="14" xfId="0" applyNumberFormat="1" applyFont="1" applyFill="1" applyBorder="1" applyAlignment="1" applyProtection="1">
      <alignment horizontal="right" wrapText="1"/>
    </xf>
    <xf numFmtId="0" fontId="6" fillId="0" borderId="9" xfId="0" applyNumberFormat="1" applyFont="1" applyFill="1" applyBorder="1" applyAlignment="1" applyProtection="1">
      <alignment horizontal="center" wrapText="1"/>
    </xf>
    <xf numFmtId="0" fontId="3" fillId="8" borderId="2" xfId="0" applyNumberFormat="1" applyFont="1" applyFill="1" applyBorder="1" applyAlignment="1" applyProtection="1">
      <alignment horizontal="center" wrapText="1"/>
    </xf>
    <xf numFmtId="0" fontId="3" fillId="8" borderId="8" xfId="0" applyNumberFormat="1" applyFont="1" applyFill="1" applyBorder="1" applyAlignment="1" applyProtection="1">
      <alignment horizontal="center" wrapText="1"/>
    </xf>
    <xf numFmtId="0" fontId="3" fillId="8" borderId="5" xfId="0" applyNumberFormat="1" applyFont="1" applyFill="1" applyBorder="1" applyAlignment="1" applyProtection="1">
      <alignment horizontal="center" wrapText="1"/>
    </xf>
    <xf numFmtId="0" fontId="2" fillId="0" borderId="0" xfId="0" applyNumberFormat="1" applyFont="1" applyFill="1" applyBorder="1" applyAlignment="1" applyProtection="1">
      <alignment horizontal="center" wrapText="1"/>
    </xf>
    <xf numFmtId="0" fontId="3" fillId="0" borderId="0" xfId="0" applyNumberFormat="1" applyFont="1" applyFill="1" applyBorder="1" applyAlignment="1" applyProtection="1">
      <alignment horizontal="center" wrapText="1"/>
    </xf>
  </cellXfs>
  <cellStyles count="2">
    <cellStyle name="Comma"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333399"/>
      <rgbColor rgb="00EBD780"/>
      <rgbColor rgb="00FF6600"/>
      <rgbColor rgb="0099CCFF"/>
      <rgbColor rgb="0099CC00"/>
      <rgbColor rgb="00808080"/>
      <rgbColor rgb="00FFFFFF"/>
      <rgbColor rgb="00FFFF99"/>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32"/>
  <sheetViews>
    <sheetView tabSelected="1" zoomScaleNormal="100" workbookViewId="0">
      <pane ySplit="1" topLeftCell="A2" activePane="bottomLeft" state="frozen"/>
      <selection pane="bottomLeft"/>
    </sheetView>
  </sheetViews>
  <sheetFormatPr defaultColWidth="18.5703125" defaultRowHeight="12.75" x14ac:dyDescent="0.2"/>
  <cols>
    <col min="1" max="1" width="30.5703125" customWidth="1"/>
    <col min="2" max="2" width="17.140625" customWidth="1"/>
    <col min="3" max="3" width="5.5703125" customWidth="1"/>
    <col min="4" max="4" width="30.140625" customWidth="1"/>
    <col min="5" max="5" width="20.42578125" customWidth="1"/>
    <col min="6" max="6" width="17.140625" customWidth="1"/>
    <col min="7" max="7" width="25.85546875" customWidth="1"/>
    <col min="8" max="8" width="17.140625" customWidth="1"/>
    <col min="9" max="9" width="5.85546875" customWidth="1"/>
    <col min="10" max="10" width="32.7109375" customWidth="1"/>
    <col min="11" max="12" width="15.140625" customWidth="1"/>
    <col min="13" max="14" width="17.140625" customWidth="1"/>
  </cols>
  <sheetData>
    <row r="1" spans="1:12" ht="36.75" customHeight="1" x14ac:dyDescent="0.4">
      <c r="A1" s="1" t="s">
        <v>42</v>
      </c>
      <c r="D1" s="52" t="s">
        <v>26</v>
      </c>
      <c r="E1" s="52"/>
      <c r="F1" s="52"/>
      <c r="G1" s="52"/>
      <c r="H1" s="52"/>
    </row>
    <row r="2" spans="1:12" ht="18" x14ac:dyDescent="0.35">
      <c r="A2" s="53" t="s">
        <v>12</v>
      </c>
      <c r="B2" s="53"/>
      <c r="D2" s="53" t="s">
        <v>15</v>
      </c>
      <c r="E2" s="53"/>
      <c r="G2" s="53" t="s">
        <v>6</v>
      </c>
      <c r="H2" s="53"/>
      <c r="J2" s="53" t="s">
        <v>37</v>
      </c>
      <c r="K2" s="53"/>
    </row>
    <row r="3" spans="1:12" x14ac:dyDescent="0.2">
      <c r="A3" s="2"/>
      <c r="B3" s="2"/>
      <c r="D3" s="2"/>
      <c r="E3" s="2"/>
      <c r="G3" s="2"/>
      <c r="H3" s="2"/>
      <c r="J3" s="2"/>
      <c r="K3" s="2"/>
    </row>
    <row r="4" spans="1:12" ht="15" x14ac:dyDescent="0.3">
      <c r="A4" s="3" t="s">
        <v>33</v>
      </c>
      <c r="B4" s="4">
        <v>0</v>
      </c>
      <c r="C4" s="5"/>
      <c r="D4" s="6" t="s">
        <v>17</v>
      </c>
      <c r="E4" s="7">
        <f>(B4+(B6*B14))+(((0.5*(B14-1))*(B14))*B7)</f>
        <v>634500</v>
      </c>
      <c r="F4" s="5"/>
      <c r="G4" s="3" t="s">
        <v>36</v>
      </c>
      <c r="H4" s="8">
        <v>90</v>
      </c>
      <c r="I4" s="5"/>
      <c r="J4" s="9" t="s">
        <v>31</v>
      </c>
      <c r="K4" s="10">
        <f>VLOOKUP(H4,A22:M132,13,FALSE)</f>
        <v>1414051.4263481731</v>
      </c>
      <c r="L4" s="11"/>
    </row>
    <row r="5" spans="1:12" ht="30" x14ac:dyDescent="0.3">
      <c r="A5" s="3" t="s">
        <v>24</v>
      </c>
      <c r="B5" s="12">
        <v>0.1</v>
      </c>
      <c r="C5" s="11"/>
      <c r="D5" s="13"/>
      <c r="E5" s="13"/>
      <c r="F5" s="14"/>
      <c r="G5" s="3" t="s">
        <v>1</v>
      </c>
      <c r="H5" s="4">
        <v>42000</v>
      </c>
      <c r="I5" s="5"/>
      <c r="J5" s="9" t="s">
        <v>28</v>
      </c>
      <c r="K5" s="10">
        <f>VLOOKUP(H4,A22:M132,8,FALSE)</f>
        <v>-3047184.943437262</v>
      </c>
      <c r="L5" s="11"/>
    </row>
    <row r="6" spans="1:12" ht="15" x14ac:dyDescent="0.3">
      <c r="A6" s="3" t="s">
        <v>18</v>
      </c>
      <c r="B6" s="4">
        <v>2000</v>
      </c>
      <c r="C6" s="5"/>
      <c r="D6" s="9" t="s">
        <v>31</v>
      </c>
      <c r="E6" s="10">
        <f>VLOOKUP((B12-1),A22:M91,13,FALSE)</f>
        <v>3360416.268603575</v>
      </c>
      <c r="F6" s="5"/>
      <c r="G6" s="3" t="s">
        <v>38</v>
      </c>
      <c r="H6" s="12">
        <v>0.03</v>
      </c>
      <c r="I6" s="11"/>
      <c r="J6" s="13"/>
      <c r="K6" s="13"/>
      <c r="L6" s="1"/>
    </row>
    <row r="7" spans="1:12" ht="15" customHeight="1" x14ac:dyDescent="0.3">
      <c r="A7" s="3" t="s">
        <v>39</v>
      </c>
      <c r="B7" s="4">
        <v>500</v>
      </c>
      <c r="C7" s="5"/>
      <c r="D7" s="9" t="s">
        <v>28</v>
      </c>
      <c r="E7" s="10">
        <f>VLOOKUP((B12-1),A22:H91,8,FALSE)</f>
        <v>2003454.2098237681</v>
      </c>
      <c r="F7" s="5"/>
      <c r="G7" s="3" t="s">
        <v>29</v>
      </c>
      <c r="H7" s="12">
        <v>0.05</v>
      </c>
      <c r="I7" s="5"/>
      <c r="J7" s="15" t="s">
        <v>35</v>
      </c>
      <c r="K7" s="16" t="str">
        <f t="array" ref="K7">IFERROR(INDEX(A22:M132,MATCH(TRUE,(M22:M132&lt;0),0),1),"Thousand-aire")</f>
        <v>Thousand-aire</v>
      </c>
      <c r="L7" s="11"/>
    </row>
    <row r="8" spans="1:12" ht="15" x14ac:dyDescent="0.3">
      <c r="A8" s="3" t="s">
        <v>13</v>
      </c>
      <c r="B8" s="17">
        <v>0.25</v>
      </c>
      <c r="C8" s="5"/>
      <c r="D8" s="9" t="s">
        <v>40</v>
      </c>
      <c r="E8" s="10">
        <f>E6-E4</f>
        <v>2725916.268603575</v>
      </c>
      <c r="F8" s="5"/>
      <c r="G8" s="3" t="s">
        <v>9</v>
      </c>
      <c r="H8" s="18">
        <f>H4-B12</f>
        <v>22</v>
      </c>
      <c r="I8" s="5"/>
      <c r="J8" s="15" t="s">
        <v>32</v>
      </c>
      <c r="K8" s="16">
        <f t="array" ref="K8">IFERROR(INDEX(A22:H132,MATCH(TRUE,(H22:H132&lt;0),0),1),"Thousand-aire")</f>
        <v>81</v>
      </c>
      <c r="L8" s="19"/>
    </row>
    <row r="9" spans="1:12" ht="30" x14ac:dyDescent="0.3">
      <c r="A9" s="3" t="s">
        <v>7</v>
      </c>
      <c r="B9" s="20">
        <v>0</v>
      </c>
      <c r="C9" s="5"/>
      <c r="D9" s="9" t="s">
        <v>2</v>
      </c>
      <c r="E9" s="10">
        <f>E7-E4</f>
        <v>1368954.2098237681</v>
      </c>
      <c r="F9" s="11"/>
      <c r="G9" s="21"/>
      <c r="H9" s="21"/>
      <c r="I9" s="1"/>
      <c r="J9" s="21"/>
      <c r="K9" s="21"/>
    </row>
    <row r="10" spans="1:12" ht="15" x14ac:dyDescent="0.3">
      <c r="A10" s="3" t="s">
        <v>8</v>
      </c>
      <c r="B10" s="8">
        <v>22</v>
      </c>
      <c r="C10" s="11"/>
      <c r="D10" s="21"/>
      <c r="E10" s="21"/>
      <c r="F10" s="1"/>
      <c r="G10" s="1"/>
      <c r="H10" s="1"/>
      <c r="J10" s="1"/>
      <c r="K10" s="1"/>
    </row>
    <row r="11" spans="1:12" ht="15" x14ac:dyDescent="0.3">
      <c r="A11" s="3" t="s">
        <v>16</v>
      </c>
      <c r="B11" s="20">
        <v>22</v>
      </c>
      <c r="C11" s="11"/>
      <c r="D11" s="2"/>
      <c r="E11" s="22"/>
    </row>
    <row r="12" spans="1:12" ht="15" x14ac:dyDescent="0.3">
      <c r="A12" s="3" t="s">
        <v>4</v>
      </c>
      <c r="B12" s="8">
        <v>68</v>
      </c>
      <c r="C12" s="5"/>
      <c r="D12" s="23" t="s">
        <v>19</v>
      </c>
      <c r="E12" s="24" t="e">
        <f ca="1">arrayformula(IF(K8="Thousand-aire",SUM(INDIRECT("F18"&amp;":"&amp;CONCATENATE("F",MATCH(H4,A1:A132,0)))),(SUM(IF(F22:F132&gt;=0,F22:F132,0)))))</f>
        <v>#NAME?</v>
      </c>
      <c r="F12" s="25"/>
    </row>
    <row r="13" spans="1:12" ht="15" x14ac:dyDescent="0.3">
      <c r="A13" s="3" t="s">
        <v>20</v>
      </c>
      <c r="B13" s="20">
        <v>68</v>
      </c>
      <c r="C13" s="11"/>
      <c r="D13" s="26"/>
      <c r="E13" s="26"/>
    </row>
    <row r="14" spans="1:12" ht="15" x14ac:dyDescent="0.3">
      <c r="A14" s="3" t="s">
        <v>34</v>
      </c>
      <c r="B14" s="27">
        <f>B13-B11+1</f>
        <v>47</v>
      </c>
      <c r="C14" s="11"/>
    </row>
    <row r="15" spans="1:12" ht="15" x14ac:dyDescent="0.3">
      <c r="A15" s="3" t="s">
        <v>25</v>
      </c>
      <c r="B15" s="18">
        <f>B12-B10+1</f>
        <v>47</v>
      </c>
      <c r="C15" s="11"/>
    </row>
    <row r="16" spans="1:12" ht="15" x14ac:dyDescent="0.3">
      <c r="A16" s="13"/>
      <c r="B16" s="13"/>
      <c r="D16" s="28" t="s">
        <v>23</v>
      </c>
    </row>
    <row r="17" spans="1:14" ht="15" x14ac:dyDescent="0.3">
      <c r="A17" s="3" t="s">
        <v>30</v>
      </c>
      <c r="B17" s="41">
        <v>50</v>
      </c>
      <c r="C17" s="19"/>
      <c r="D17" s="1"/>
    </row>
    <row r="18" spans="1:14" ht="15" x14ac:dyDescent="0.3">
      <c r="A18" s="3" t="s">
        <v>41</v>
      </c>
      <c r="B18" s="12">
        <v>7.0000000000000007E-2</v>
      </c>
      <c r="C18" s="19"/>
      <c r="D18" s="1"/>
    </row>
    <row r="19" spans="1:14" ht="15" x14ac:dyDescent="0.3">
      <c r="A19" s="13"/>
      <c r="B19" s="13"/>
      <c r="D19" s="29"/>
      <c r="E19" s="29"/>
      <c r="F19" s="29"/>
      <c r="G19" s="29"/>
      <c r="H19" s="2"/>
      <c r="J19" s="29"/>
      <c r="K19" s="29"/>
      <c r="L19" s="29"/>
      <c r="M19" s="29"/>
    </row>
    <row r="20" spans="1:14" ht="18" x14ac:dyDescent="0.35">
      <c r="A20" s="49" t="s">
        <v>14</v>
      </c>
      <c r="B20" s="50"/>
      <c r="C20" s="30"/>
      <c r="D20" s="49" t="s">
        <v>0</v>
      </c>
      <c r="E20" s="51"/>
      <c r="F20" s="51"/>
      <c r="G20" s="51"/>
      <c r="H20" s="50"/>
      <c r="I20" s="30"/>
      <c r="J20" s="49" t="s">
        <v>22</v>
      </c>
      <c r="K20" s="51"/>
      <c r="L20" s="51"/>
      <c r="M20" s="50"/>
      <c r="N20" s="31"/>
    </row>
    <row r="21" spans="1:14" ht="30" x14ac:dyDescent="0.3">
      <c r="A21" s="32" t="s">
        <v>3</v>
      </c>
      <c r="B21" s="33" t="s">
        <v>5</v>
      </c>
      <c r="C21" s="34"/>
      <c r="D21" s="33" t="s">
        <v>33</v>
      </c>
      <c r="E21" s="33" t="s">
        <v>21</v>
      </c>
      <c r="F21" s="33" t="s">
        <v>11</v>
      </c>
      <c r="G21" s="33" t="s">
        <v>27</v>
      </c>
      <c r="H21" s="33" t="s">
        <v>10</v>
      </c>
      <c r="I21" s="34"/>
      <c r="J21" s="33" t="s">
        <v>33</v>
      </c>
      <c r="K21" s="48" t="s">
        <v>21</v>
      </c>
      <c r="L21" s="33" t="s">
        <v>27</v>
      </c>
      <c r="M21" s="32" t="s">
        <v>10</v>
      </c>
      <c r="N21" s="31"/>
    </row>
    <row r="22" spans="1:14" ht="15" x14ac:dyDescent="0.3">
      <c r="A22" s="35">
        <f>B10</f>
        <v>22</v>
      </c>
      <c r="B22" s="36">
        <f t="shared" ref="B22:B53" si="0">IF((A22&lt;$B$11),0,IF((A22=$B$11),$B$6,IF((A22&lt;=$B$13),(B21+B$7),0)))</f>
        <v>2000</v>
      </c>
      <c r="C22" s="37"/>
      <c r="D22" s="36">
        <f>B4</f>
        <v>0</v>
      </c>
      <c r="E22" s="36">
        <f t="shared" ref="E22:E53" si="1">IF((A22&lt;$B$12),IF(ISNUMBER($B$17),IF((A22&gt;=$B$17),(FV($B$18,1,-B22,-D22,B$9)-SUM(B22:D22)),(FV(B$5,1,-B22,-D22,B$9)-SUM(B22:D22))),(FV(B$5,1,-B22,-D22,B$9)-SUM(B22:D22))),(FV($H$7,1,-B22,-D22,B$9)-D22))</f>
        <v>1.8189894035458565E-12</v>
      </c>
      <c r="F22" s="36">
        <f t="shared" ref="F22:F53" si="2">E22*B$8</f>
        <v>4.5474735088646412E-13</v>
      </c>
      <c r="G22" s="36">
        <f>IF((A22&gt;$H$4),0,IF((A22&lt;$B$12),0,IF((A22=($B$12)),FV($H$6,($B$12-$B$10),0,-$H$5),FV($H$6,1,0,-G21))))</f>
        <v>0</v>
      </c>
      <c r="H22" s="36">
        <f t="shared" ref="H22:H53" si="3">(((B22+D22)+E22)-F22)-G22</f>
        <v>2000.0000000000014</v>
      </c>
      <c r="I22" s="37"/>
      <c r="J22" s="42">
        <f>B4</f>
        <v>0</v>
      </c>
      <c r="K22" s="36">
        <f t="shared" ref="K22:K53" si="4">IF((A22&lt;$B$12),IF(ISNUMBER($B$17),IF((A22&gt;=$B$17),(FV($B$18,1,-B22,-J22,B$9)-SUM(B22,J22)),(FV(B$5,1,-B22,-J22,B$9)-SUM(B22,J22))),(FV(B$5,1,-B22,-J22,B$9)-SUM(B22,J22))),(FV($H$7,1,-B22,-J22,B$9)-SUM(B22,J22)))</f>
        <v>1.8189894035458565E-12</v>
      </c>
      <c r="L22" s="45">
        <f>IF((A22&gt;$H$4),0,IF((A22&lt;$B$12),0,IF((A22=($B$12)),FV($H$6,($B$12-$B$10),0,-$H$5),FV($H$6,1,0,-L21))))</f>
        <v>0</v>
      </c>
      <c r="M22" s="36">
        <f t="shared" ref="M22:M53" si="5">SUM(B22,J22,K22)-L22</f>
        <v>2000.0000000000018</v>
      </c>
      <c r="N22" s="31"/>
    </row>
    <row r="23" spans="1:14" ht="15" x14ac:dyDescent="0.3">
      <c r="A23" s="38">
        <f t="shared" ref="A23:A54" si="6">A22+1</f>
        <v>23</v>
      </c>
      <c r="B23" s="37">
        <f t="shared" si="0"/>
        <v>2500</v>
      </c>
      <c r="C23" s="37"/>
      <c r="D23" s="37">
        <f t="shared" ref="D23:D54" si="7">H22</f>
        <v>2000.0000000000014</v>
      </c>
      <c r="E23" s="37">
        <f t="shared" si="1"/>
        <v>200.00000000000182</v>
      </c>
      <c r="F23" s="37">
        <f t="shared" si="2"/>
        <v>50.000000000000455</v>
      </c>
      <c r="G23" s="37">
        <f t="shared" ref="G23:G86" si="8">IF((A23&gt;$H$4),0,IF((A23&lt;$B$12),0,IF((A23=($B$12)),FV($H$6,($B$12-$B$10),0,-$H$5),FV($H$6,1,0,-G22))))</f>
        <v>0</v>
      </c>
      <c r="H23" s="37">
        <f t="shared" si="3"/>
        <v>4650.0000000000036</v>
      </c>
      <c r="I23" s="37"/>
      <c r="J23" s="43">
        <f t="shared" ref="J23:J54" si="9">M22</f>
        <v>2000.0000000000018</v>
      </c>
      <c r="K23" s="37">
        <f t="shared" si="4"/>
        <v>200.00000000000273</v>
      </c>
      <c r="L23" s="46">
        <f t="shared" ref="L23:L86" si="10">IF((A23&gt;$H$4),0,IF((A23&lt;$B$12),0,IF((A23=($B$12)),FV($H$6,($B$12-$B$10),0,-$H$5),FV($H$6,1,0,-L22))))</f>
        <v>0</v>
      </c>
      <c r="M23" s="37">
        <f t="shared" si="5"/>
        <v>4700.0000000000045</v>
      </c>
      <c r="N23" s="31"/>
    </row>
    <row r="24" spans="1:14" ht="15" x14ac:dyDescent="0.3">
      <c r="A24" s="38">
        <f t="shared" si="6"/>
        <v>24</v>
      </c>
      <c r="B24" s="37">
        <f t="shared" si="0"/>
        <v>3000</v>
      </c>
      <c r="C24" s="37"/>
      <c r="D24" s="37">
        <f t="shared" si="7"/>
        <v>4650.0000000000036</v>
      </c>
      <c r="E24" s="37">
        <f t="shared" si="1"/>
        <v>465.00000000000364</v>
      </c>
      <c r="F24" s="37">
        <f t="shared" si="2"/>
        <v>116.25000000000091</v>
      </c>
      <c r="G24" s="37">
        <f t="shared" si="8"/>
        <v>0</v>
      </c>
      <c r="H24" s="37">
        <f t="shared" si="3"/>
        <v>7998.7500000000064</v>
      </c>
      <c r="I24" s="37"/>
      <c r="J24" s="43">
        <f t="shared" si="9"/>
        <v>4700.0000000000045</v>
      </c>
      <c r="K24" s="37">
        <f t="shared" si="4"/>
        <v>470.00000000000364</v>
      </c>
      <c r="L24" s="46">
        <f t="shared" si="10"/>
        <v>0</v>
      </c>
      <c r="M24" s="37">
        <f t="shared" si="5"/>
        <v>8170.0000000000082</v>
      </c>
      <c r="N24" s="31"/>
    </row>
    <row r="25" spans="1:14" ht="15" x14ac:dyDescent="0.3">
      <c r="A25" s="38">
        <f t="shared" si="6"/>
        <v>25</v>
      </c>
      <c r="B25" s="37">
        <f t="shared" si="0"/>
        <v>3500</v>
      </c>
      <c r="C25" s="37"/>
      <c r="D25" s="37">
        <f t="shared" si="7"/>
        <v>7998.7500000000064</v>
      </c>
      <c r="E25" s="37">
        <f t="shared" si="1"/>
        <v>799.87500000000364</v>
      </c>
      <c r="F25" s="37">
        <f t="shared" si="2"/>
        <v>199.96875000000091</v>
      </c>
      <c r="G25" s="37">
        <f t="shared" si="8"/>
        <v>0</v>
      </c>
      <c r="H25" s="37">
        <f t="shared" si="3"/>
        <v>12098.656250000011</v>
      </c>
      <c r="I25" s="37"/>
      <c r="J25" s="43">
        <f t="shared" si="9"/>
        <v>8170.0000000000082</v>
      </c>
      <c r="K25" s="37">
        <f t="shared" si="4"/>
        <v>817.00000000000546</v>
      </c>
      <c r="L25" s="46">
        <f t="shared" si="10"/>
        <v>0</v>
      </c>
      <c r="M25" s="37">
        <f t="shared" si="5"/>
        <v>12487.000000000013</v>
      </c>
      <c r="N25" s="31"/>
    </row>
    <row r="26" spans="1:14" ht="15" x14ac:dyDescent="0.3">
      <c r="A26" s="38">
        <f t="shared" si="6"/>
        <v>26</v>
      </c>
      <c r="B26" s="37">
        <f t="shared" si="0"/>
        <v>4000</v>
      </c>
      <c r="C26" s="37"/>
      <c r="D26" s="37">
        <f t="shared" si="7"/>
        <v>12098.656250000011</v>
      </c>
      <c r="E26" s="37">
        <f t="shared" si="1"/>
        <v>1209.8656250000058</v>
      </c>
      <c r="F26" s="37">
        <f t="shared" si="2"/>
        <v>302.46640625000146</v>
      </c>
      <c r="G26" s="37">
        <f t="shared" si="8"/>
        <v>0</v>
      </c>
      <c r="H26" s="37">
        <f t="shared" si="3"/>
        <v>17006.055468750015</v>
      </c>
      <c r="I26" s="37"/>
      <c r="J26" s="43">
        <f t="shared" si="9"/>
        <v>12487.000000000013</v>
      </c>
      <c r="K26" s="37">
        <f t="shared" si="4"/>
        <v>1248.7000000000044</v>
      </c>
      <c r="L26" s="46">
        <f t="shared" si="10"/>
        <v>0</v>
      </c>
      <c r="M26" s="37">
        <f t="shared" si="5"/>
        <v>17735.700000000019</v>
      </c>
      <c r="N26" s="31"/>
    </row>
    <row r="27" spans="1:14" ht="15" x14ac:dyDescent="0.3">
      <c r="A27" s="38">
        <f t="shared" si="6"/>
        <v>27</v>
      </c>
      <c r="B27" s="37">
        <f t="shared" si="0"/>
        <v>4500</v>
      </c>
      <c r="C27" s="37"/>
      <c r="D27" s="37">
        <f t="shared" si="7"/>
        <v>17006.055468750015</v>
      </c>
      <c r="E27" s="37">
        <f t="shared" si="1"/>
        <v>1700.6055468750055</v>
      </c>
      <c r="F27" s="37">
        <f t="shared" si="2"/>
        <v>425.15138671875138</v>
      </c>
      <c r="G27" s="37">
        <f t="shared" si="8"/>
        <v>0</v>
      </c>
      <c r="H27" s="37">
        <f t="shared" si="3"/>
        <v>22781.509628906271</v>
      </c>
      <c r="I27" s="37"/>
      <c r="J27" s="43">
        <f t="shared" si="9"/>
        <v>17735.700000000019</v>
      </c>
      <c r="K27" s="37">
        <f t="shared" si="4"/>
        <v>1773.570000000007</v>
      </c>
      <c r="L27" s="46">
        <f t="shared" si="10"/>
        <v>0</v>
      </c>
      <c r="M27" s="37">
        <f t="shared" si="5"/>
        <v>24009.270000000026</v>
      </c>
      <c r="N27" s="31"/>
    </row>
    <row r="28" spans="1:14" ht="15" x14ac:dyDescent="0.3">
      <c r="A28" s="38">
        <f t="shared" si="6"/>
        <v>28</v>
      </c>
      <c r="B28" s="37">
        <f t="shared" si="0"/>
        <v>5000</v>
      </c>
      <c r="C28" s="37"/>
      <c r="D28" s="37">
        <f t="shared" si="7"/>
        <v>22781.509628906271</v>
      </c>
      <c r="E28" s="37">
        <f t="shared" si="1"/>
        <v>2278.1509628906315</v>
      </c>
      <c r="F28" s="37">
        <f t="shared" si="2"/>
        <v>569.53774072265787</v>
      </c>
      <c r="G28" s="37">
        <f t="shared" si="8"/>
        <v>0</v>
      </c>
      <c r="H28" s="37">
        <f t="shared" si="3"/>
        <v>29490.122851074244</v>
      </c>
      <c r="I28" s="37"/>
      <c r="J28" s="43">
        <f t="shared" si="9"/>
        <v>24009.270000000026</v>
      </c>
      <c r="K28" s="37">
        <f t="shared" si="4"/>
        <v>2400.927000000007</v>
      </c>
      <c r="L28" s="46">
        <f t="shared" si="10"/>
        <v>0</v>
      </c>
      <c r="M28" s="37">
        <f t="shared" si="5"/>
        <v>31410.197000000033</v>
      </c>
      <c r="N28" s="31"/>
    </row>
    <row r="29" spans="1:14" ht="15" x14ac:dyDescent="0.3">
      <c r="A29" s="38">
        <f t="shared" si="6"/>
        <v>29</v>
      </c>
      <c r="B29" s="37">
        <f t="shared" si="0"/>
        <v>5500</v>
      </c>
      <c r="C29" s="37"/>
      <c r="D29" s="37">
        <f t="shared" si="7"/>
        <v>29490.122851074244</v>
      </c>
      <c r="E29" s="37">
        <f t="shared" si="1"/>
        <v>2949.0122851074339</v>
      </c>
      <c r="F29" s="37">
        <f t="shared" si="2"/>
        <v>737.25307127685846</v>
      </c>
      <c r="G29" s="37">
        <f t="shared" si="8"/>
        <v>0</v>
      </c>
      <c r="H29" s="37">
        <f t="shared" si="3"/>
        <v>37201.882064904821</v>
      </c>
      <c r="I29" s="37"/>
      <c r="J29" s="43">
        <f t="shared" si="9"/>
        <v>31410.197000000033</v>
      </c>
      <c r="K29" s="37">
        <f t="shared" si="4"/>
        <v>3141.0197000000189</v>
      </c>
      <c r="L29" s="46">
        <f t="shared" si="10"/>
        <v>0</v>
      </c>
      <c r="M29" s="37">
        <f t="shared" si="5"/>
        <v>40051.216700000048</v>
      </c>
      <c r="N29" s="31"/>
    </row>
    <row r="30" spans="1:14" ht="15" x14ac:dyDescent="0.3">
      <c r="A30" s="38">
        <f t="shared" si="6"/>
        <v>30</v>
      </c>
      <c r="B30" s="37">
        <f t="shared" si="0"/>
        <v>6000</v>
      </c>
      <c r="C30" s="37"/>
      <c r="D30" s="37">
        <f t="shared" si="7"/>
        <v>37201.882064904821</v>
      </c>
      <c r="E30" s="37">
        <f t="shared" si="1"/>
        <v>3720.188206490493</v>
      </c>
      <c r="F30" s="37">
        <f t="shared" si="2"/>
        <v>930.04705162262326</v>
      </c>
      <c r="G30" s="37">
        <f t="shared" si="8"/>
        <v>0</v>
      </c>
      <c r="H30" s="37">
        <f t="shared" si="3"/>
        <v>45992.023219772687</v>
      </c>
      <c r="I30" s="37"/>
      <c r="J30" s="43">
        <f t="shared" si="9"/>
        <v>40051.216700000048</v>
      </c>
      <c r="K30" s="37">
        <f t="shared" si="4"/>
        <v>4005.121670000015</v>
      </c>
      <c r="L30" s="46">
        <f t="shared" si="10"/>
        <v>0</v>
      </c>
      <c r="M30" s="37">
        <f t="shared" si="5"/>
        <v>50056.338370000063</v>
      </c>
      <c r="N30" s="31"/>
    </row>
    <row r="31" spans="1:14" ht="15" x14ac:dyDescent="0.3">
      <c r="A31" s="38">
        <f t="shared" si="6"/>
        <v>31</v>
      </c>
      <c r="B31" s="37">
        <f t="shared" si="0"/>
        <v>6500</v>
      </c>
      <c r="C31" s="37"/>
      <c r="D31" s="37">
        <f t="shared" si="7"/>
        <v>45992.023219772687</v>
      </c>
      <c r="E31" s="37">
        <f t="shared" si="1"/>
        <v>4599.2023219772818</v>
      </c>
      <c r="F31" s="37">
        <f t="shared" si="2"/>
        <v>1149.8005804943205</v>
      </c>
      <c r="G31" s="37">
        <f t="shared" si="8"/>
        <v>0</v>
      </c>
      <c r="H31" s="37">
        <f t="shared" si="3"/>
        <v>55941.424961255645</v>
      </c>
      <c r="I31" s="37"/>
      <c r="J31" s="43">
        <f t="shared" si="9"/>
        <v>50056.338370000063</v>
      </c>
      <c r="K31" s="37">
        <f t="shared" si="4"/>
        <v>5005.6338370000158</v>
      </c>
      <c r="L31" s="46">
        <f t="shared" si="10"/>
        <v>0</v>
      </c>
      <c r="M31" s="37">
        <f t="shared" si="5"/>
        <v>61561.972207000079</v>
      </c>
      <c r="N31" s="31"/>
    </row>
    <row r="32" spans="1:14" ht="15" x14ac:dyDescent="0.3">
      <c r="A32" s="38">
        <f t="shared" si="6"/>
        <v>32</v>
      </c>
      <c r="B32" s="37">
        <f t="shared" si="0"/>
        <v>7000</v>
      </c>
      <c r="C32" s="37"/>
      <c r="D32" s="37">
        <f t="shared" si="7"/>
        <v>55941.424961255645</v>
      </c>
      <c r="E32" s="37">
        <f t="shared" si="1"/>
        <v>5594.1424961255689</v>
      </c>
      <c r="F32" s="37">
        <f t="shared" si="2"/>
        <v>1398.5356240313922</v>
      </c>
      <c r="G32" s="37">
        <f t="shared" si="8"/>
        <v>0</v>
      </c>
      <c r="H32" s="37">
        <f t="shared" si="3"/>
        <v>67137.031833349814</v>
      </c>
      <c r="I32" s="37"/>
      <c r="J32" s="43">
        <f t="shared" si="9"/>
        <v>61561.972207000079</v>
      </c>
      <c r="K32" s="37">
        <f t="shared" si="4"/>
        <v>6156.1972207000217</v>
      </c>
      <c r="L32" s="46">
        <f t="shared" si="10"/>
        <v>0</v>
      </c>
      <c r="M32" s="37">
        <f t="shared" si="5"/>
        <v>74718.169427700093</v>
      </c>
      <c r="N32" s="31"/>
    </row>
    <row r="33" spans="1:14" ht="15" x14ac:dyDescent="0.3">
      <c r="A33" s="38">
        <f t="shared" si="6"/>
        <v>33</v>
      </c>
      <c r="B33" s="37">
        <f t="shared" si="0"/>
        <v>7500</v>
      </c>
      <c r="C33" s="37"/>
      <c r="D33" s="37">
        <f t="shared" si="7"/>
        <v>67137.031833349814</v>
      </c>
      <c r="E33" s="37">
        <f t="shared" si="1"/>
        <v>6713.7031833349902</v>
      </c>
      <c r="F33" s="37">
        <f t="shared" si="2"/>
        <v>1678.4257958337475</v>
      </c>
      <c r="G33" s="37">
        <f t="shared" si="8"/>
        <v>0</v>
      </c>
      <c r="H33" s="37">
        <f t="shared" si="3"/>
        <v>79672.30922085105</v>
      </c>
      <c r="I33" s="37"/>
      <c r="J33" s="43">
        <f t="shared" si="9"/>
        <v>74718.169427700093</v>
      </c>
      <c r="K33" s="37">
        <f t="shared" si="4"/>
        <v>7471.8169427700195</v>
      </c>
      <c r="L33" s="46">
        <f t="shared" si="10"/>
        <v>0</v>
      </c>
      <c r="M33" s="37">
        <f t="shared" si="5"/>
        <v>89689.986370470113</v>
      </c>
      <c r="N33" s="31"/>
    </row>
    <row r="34" spans="1:14" ht="15" x14ac:dyDescent="0.3">
      <c r="A34" s="38">
        <f t="shared" si="6"/>
        <v>34</v>
      </c>
      <c r="B34" s="37">
        <f t="shared" si="0"/>
        <v>8000</v>
      </c>
      <c r="C34" s="37"/>
      <c r="D34" s="37">
        <f t="shared" si="7"/>
        <v>79672.30922085105</v>
      </c>
      <c r="E34" s="37">
        <f t="shared" si="1"/>
        <v>7967.2309220851166</v>
      </c>
      <c r="F34" s="37">
        <f t="shared" si="2"/>
        <v>1991.8077305212792</v>
      </c>
      <c r="G34" s="37">
        <f t="shared" si="8"/>
        <v>0</v>
      </c>
      <c r="H34" s="37">
        <f t="shared" si="3"/>
        <v>93647.732412414887</v>
      </c>
      <c r="I34" s="37"/>
      <c r="J34" s="43">
        <f t="shared" si="9"/>
        <v>89689.986370470113</v>
      </c>
      <c r="K34" s="37">
        <f t="shared" si="4"/>
        <v>8968.9986370470142</v>
      </c>
      <c r="L34" s="46">
        <f t="shared" si="10"/>
        <v>0</v>
      </c>
      <c r="M34" s="37">
        <f t="shared" si="5"/>
        <v>106658.98500751713</v>
      </c>
      <c r="N34" s="31"/>
    </row>
    <row r="35" spans="1:14" ht="15" x14ac:dyDescent="0.3">
      <c r="A35" s="38">
        <f t="shared" si="6"/>
        <v>35</v>
      </c>
      <c r="B35" s="37">
        <f t="shared" si="0"/>
        <v>8500</v>
      </c>
      <c r="C35" s="37"/>
      <c r="D35" s="37">
        <f t="shared" si="7"/>
        <v>93647.732412414887</v>
      </c>
      <c r="E35" s="37">
        <f t="shared" si="1"/>
        <v>9364.7732412414916</v>
      </c>
      <c r="F35" s="37">
        <f t="shared" si="2"/>
        <v>2341.1933103103729</v>
      </c>
      <c r="G35" s="37">
        <f t="shared" si="8"/>
        <v>0</v>
      </c>
      <c r="H35" s="37">
        <f t="shared" si="3"/>
        <v>109171.31234334601</v>
      </c>
      <c r="I35" s="37"/>
      <c r="J35" s="43">
        <f t="shared" si="9"/>
        <v>106658.98500751713</v>
      </c>
      <c r="K35" s="37">
        <f t="shared" si="4"/>
        <v>10665.898500751733</v>
      </c>
      <c r="L35" s="46">
        <f t="shared" si="10"/>
        <v>0</v>
      </c>
      <c r="M35" s="37">
        <f t="shared" si="5"/>
        <v>125824.88350826886</v>
      </c>
      <c r="N35" s="31"/>
    </row>
    <row r="36" spans="1:14" ht="15" x14ac:dyDescent="0.3">
      <c r="A36" s="38">
        <f t="shared" si="6"/>
        <v>36</v>
      </c>
      <c r="B36" s="37">
        <f t="shared" si="0"/>
        <v>9000</v>
      </c>
      <c r="C36" s="37"/>
      <c r="D36" s="37">
        <f t="shared" si="7"/>
        <v>109171.31234334601</v>
      </c>
      <c r="E36" s="37">
        <f t="shared" si="1"/>
        <v>10917.131234334607</v>
      </c>
      <c r="F36" s="37">
        <f t="shared" si="2"/>
        <v>2729.2828085836518</v>
      </c>
      <c r="G36" s="37">
        <f t="shared" si="8"/>
        <v>0</v>
      </c>
      <c r="H36" s="37">
        <f t="shared" si="3"/>
        <v>126359.16076909697</v>
      </c>
      <c r="I36" s="37"/>
      <c r="J36" s="43">
        <f t="shared" si="9"/>
        <v>125824.88350826886</v>
      </c>
      <c r="K36" s="37">
        <f t="shared" si="4"/>
        <v>12582.488350826898</v>
      </c>
      <c r="L36" s="46">
        <f t="shared" si="10"/>
        <v>0</v>
      </c>
      <c r="M36" s="37">
        <f t="shared" si="5"/>
        <v>147407.37185909576</v>
      </c>
      <c r="N36" s="31"/>
    </row>
    <row r="37" spans="1:14" ht="15" x14ac:dyDescent="0.3">
      <c r="A37" s="38">
        <f t="shared" si="6"/>
        <v>37</v>
      </c>
      <c r="B37" s="37">
        <f t="shared" si="0"/>
        <v>9500</v>
      </c>
      <c r="C37" s="37"/>
      <c r="D37" s="37">
        <f t="shared" si="7"/>
        <v>126359.16076909697</v>
      </c>
      <c r="E37" s="37">
        <f t="shared" si="1"/>
        <v>12635.916076909692</v>
      </c>
      <c r="F37" s="37">
        <f t="shared" si="2"/>
        <v>3158.9790192274231</v>
      </c>
      <c r="G37" s="37">
        <f t="shared" si="8"/>
        <v>0</v>
      </c>
      <c r="H37" s="37">
        <f t="shared" si="3"/>
        <v>145336.09782677924</v>
      </c>
      <c r="I37" s="37"/>
      <c r="J37" s="43">
        <f t="shared" si="9"/>
        <v>147407.37185909576</v>
      </c>
      <c r="K37" s="37">
        <f t="shared" si="4"/>
        <v>14740.737185909587</v>
      </c>
      <c r="L37" s="46">
        <f t="shared" si="10"/>
        <v>0</v>
      </c>
      <c r="M37" s="37">
        <f t="shared" si="5"/>
        <v>171648.10904500535</v>
      </c>
      <c r="N37" s="31"/>
    </row>
    <row r="38" spans="1:14" ht="15" x14ac:dyDescent="0.3">
      <c r="A38" s="38">
        <f t="shared" si="6"/>
        <v>38</v>
      </c>
      <c r="B38" s="37">
        <f t="shared" si="0"/>
        <v>10000</v>
      </c>
      <c r="C38" s="37"/>
      <c r="D38" s="37">
        <f t="shared" si="7"/>
        <v>145336.09782677924</v>
      </c>
      <c r="E38" s="37">
        <f t="shared" si="1"/>
        <v>14533.60978267793</v>
      </c>
      <c r="F38" s="37">
        <f t="shared" si="2"/>
        <v>3633.4024456694824</v>
      </c>
      <c r="G38" s="37">
        <f t="shared" si="8"/>
        <v>0</v>
      </c>
      <c r="H38" s="37">
        <f t="shared" si="3"/>
        <v>166236.30516378768</v>
      </c>
      <c r="I38" s="37"/>
      <c r="J38" s="43">
        <f t="shared" si="9"/>
        <v>171648.10904500535</v>
      </c>
      <c r="K38" s="37">
        <f t="shared" si="4"/>
        <v>17164.81090450054</v>
      </c>
      <c r="L38" s="46">
        <f t="shared" si="10"/>
        <v>0</v>
      </c>
      <c r="M38" s="37">
        <f t="shared" si="5"/>
        <v>198812.91994950589</v>
      </c>
      <c r="N38" s="31"/>
    </row>
    <row r="39" spans="1:14" ht="15" x14ac:dyDescent="0.3">
      <c r="A39" s="38">
        <f t="shared" si="6"/>
        <v>39</v>
      </c>
      <c r="B39" s="37">
        <f t="shared" si="0"/>
        <v>10500</v>
      </c>
      <c r="C39" s="37"/>
      <c r="D39" s="37">
        <f t="shared" si="7"/>
        <v>166236.30516378768</v>
      </c>
      <c r="E39" s="37">
        <f t="shared" si="1"/>
        <v>16623.630516378791</v>
      </c>
      <c r="F39" s="37">
        <f t="shared" si="2"/>
        <v>4155.9076290946978</v>
      </c>
      <c r="G39" s="37">
        <f t="shared" si="8"/>
        <v>0</v>
      </c>
      <c r="H39" s="37">
        <f t="shared" si="3"/>
        <v>189204.02805107177</v>
      </c>
      <c r="I39" s="37"/>
      <c r="J39" s="43">
        <f t="shared" si="9"/>
        <v>198812.91994950589</v>
      </c>
      <c r="K39" s="37">
        <f t="shared" si="4"/>
        <v>19881.291994950618</v>
      </c>
      <c r="L39" s="46">
        <f t="shared" si="10"/>
        <v>0</v>
      </c>
      <c r="M39" s="37">
        <f t="shared" si="5"/>
        <v>229194.2119444565</v>
      </c>
      <c r="N39" s="31"/>
    </row>
    <row r="40" spans="1:14" ht="15" x14ac:dyDescent="0.3">
      <c r="A40" s="38">
        <f t="shared" si="6"/>
        <v>40</v>
      </c>
      <c r="B40" s="37">
        <f t="shared" si="0"/>
        <v>11000</v>
      </c>
      <c r="C40" s="37"/>
      <c r="D40" s="37">
        <f t="shared" si="7"/>
        <v>189204.02805107177</v>
      </c>
      <c r="E40" s="37">
        <f t="shared" si="1"/>
        <v>18920.40280510718</v>
      </c>
      <c r="F40" s="37">
        <f t="shared" si="2"/>
        <v>4730.100701276795</v>
      </c>
      <c r="G40" s="37">
        <f t="shared" si="8"/>
        <v>0</v>
      </c>
      <c r="H40" s="37">
        <f t="shared" si="3"/>
        <v>214394.33015490216</v>
      </c>
      <c r="I40" s="37"/>
      <c r="J40" s="43">
        <f t="shared" si="9"/>
        <v>229194.2119444565</v>
      </c>
      <c r="K40" s="37">
        <f t="shared" si="4"/>
        <v>22919.421194445691</v>
      </c>
      <c r="L40" s="46">
        <f t="shared" si="10"/>
        <v>0</v>
      </c>
      <c r="M40" s="37">
        <f t="shared" si="5"/>
        <v>263113.63313890219</v>
      </c>
      <c r="N40" s="31"/>
    </row>
    <row r="41" spans="1:14" ht="15" x14ac:dyDescent="0.3">
      <c r="A41" s="38">
        <f t="shared" si="6"/>
        <v>41</v>
      </c>
      <c r="B41" s="37">
        <f t="shared" si="0"/>
        <v>11500</v>
      </c>
      <c r="C41" s="37"/>
      <c r="D41" s="37">
        <f t="shared" si="7"/>
        <v>214394.33015490216</v>
      </c>
      <c r="E41" s="37">
        <f t="shared" si="1"/>
        <v>21439.433015490242</v>
      </c>
      <c r="F41" s="37">
        <f t="shared" si="2"/>
        <v>5359.8582538725605</v>
      </c>
      <c r="G41" s="37">
        <f t="shared" si="8"/>
        <v>0</v>
      </c>
      <c r="H41" s="37">
        <f t="shared" si="3"/>
        <v>241973.90491651982</v>
      </c>
      <c r="I41" s="37"/>
      <c r="J41" s="43">
        <f t="shared" si="9"/>
        <v>263113.63313890219</v>
      </c>
      <c r="K41" s="37">
        <f t="shared" si="4"/>
        <v>26311.363313890237</v>
      </c>
      <c r="L41" s="46">
        <f t="shared" si="10"/>
        <v>0</v>
      </c>
      <c r="M41" s="37">
        <f t="shared" si="5"/>
        <v>300924.99645279243</v>
      </c>
      <c r="N41" s="31"/>
    </row>
    <row r="42" spans="1:14" ht="15" x14ac:dyDescent="0.3">
      <c r="A42" s="38">
        <f t="shared" si="6"/>
        <v>42</v>
      </c>
      <c r="B42" s="37">
        <f t="shared" si="0"/>
        <v>12000</v>
      </c>
      <c r="C42" s="37"/>
      <c r="D42" s="37">
        <f t="shared" si="7"/>
        <v>241973.90491651982</v>
      </c>
      <c r="E42" s="37">
        <f t="shared" si="1"/>
        <v>24197.390491652011</v>
      </c>
      <c r="F42" s="37">
        <f t="shared" si="2"/>
        <v>6049.3476229130029</v>
      </c>
      <c r="G42" s="37">
        <f t="shared" si="8"/>
        <v>0</v>
      </c>
      <c r="H42" s="37">
        <f t="shared" si="3"/>
        <v>272121.94778525882</v>
      </c>
      <c r="I42" s="37"/>
      <c r="J42" s="43">
        <f t="shared" si="9"/>
        <v>300924.99645279243</v>
      </c>
      <c r="K42" s="37">
        <f t="shared" si="4"/>
        <v>30092.499645279255</v>
      </c>
      <c r="L42" s="46">
        <f t="shared" si="10"/>
        <v>0</v>
      </c>
      <c r="M42" s="37">
        <f t="shared" si="5"/>
        <v>343017.49609807169</v>
      </c>
      <c r="N42" s="31"/>
    </row>
    <row r="43" spans="1:14" ht="15" x14ac:dyDescent="0.3">
      <c r="A43" s="38">
        <f t="shared" si="6"/>
        <v>43</v>
      </c>
      <c r="B43" s="37">
        <f t="shared" si="0"/>
        <v>12500</v>
      </c>
      <c r="C43" s="37"/>
      <c r="D43" s="37">
        <f t="shared" si="7"/>
        <v>272121.94778525882</v>
      </c>
      <c r="E43" s="37">
        <f t="shared" si="1"/>
        <v>27212.194778525911</v>
      </c>
      <c r="F43" s="37">
        <f t="shared" si="2"/>
        <v>6803.0486946314777</v>
      </c>
      <c r="G43" s="37">
        <f t="shared" si="8"/>
        <v>0</v>
      </c>
      <c r="H43" s="37">
        <f t="shared" si="3"/>
        <v>305031.09386915324</v>
      </c>
      <c r="I43" s="37"/>
      <c r="J43" s="43">
        <f t="shared" si="9"/>
        <v>343017.49609807169</v>
      </c>
      <c r="K43" s="37">
        <f t="shared" si="4"/>
        <v>34301.749609807215</v>
      </c>
      <c r="L43" s="46">
        <f t="shared" si="10"/>
        <v>0</v>
      </c>
      <c r="M43" s="37">
        <f t="shared" si="5"/>
        <v>389819.2457078789</v>
      </c>
      <c r="N43" s="31"/>
    </row>
    <row r="44" spans="1:14" ht="15" x14ac:dyDescent="0.3">
      <c r="A44" s="38">
        <f t="shared" si="6"/>
        <v>44</v>
      </c>
      <c r="B44" s="37">
        <f t="shared" si="0"/>
        <v>13000</v>
      </c>
      <c r="C44" s="37"/>
      <c r="D44" s="37">
        <f t="shared" si="7"/>
        <v>305031.09386915324</v>
      </c>
      <c r="E44" s="37">
        <f t="shared" si="1"/>
        <v>30503.109386915341</v>
      </c>
      <c r="F44" s="37">
        <f t="shared" si="2"/>
        <v>7625.7773467288353</v>
      </c>
      <c r="G44" s="37">
        <f t="shared" si="8"/>
        <v>0</v>
      </c>
      <c r="H44" s="37">
        <f t="shared" si="3"/>
        <v>340908.42590933974</v>
      </c>
      <c r="I44" s="37"/>
      <c r="J44" s="43">
        <f t="shared" si="9"/>
        <v>389819.2457078789</v>
      </c>
      <c r="K44" s="37">
        <f t="shared" si="4"/>
        <v>38981.924570787931</v>
      </c>
      <c r="L44" s="46">
        <f t="shared" si="10"/>
        <v>0</v>
      </c>
      <c r="M44" s="37">
        <f t="shared" si="5"/>
        <v>441801.17027866683</v>
      </c>
      <c r="N44" s="31"/>
    </row>
    <row r="45" spans="1:14" ht="15" x14ac:dyDescent="0.3">
      <c r="A45" s="38">
        <f t="shared" si="6"/>
        <v>45</v>
      </c>
      <c r="B45" s="37">
        <f t="shared" si="0"/>
        <v>13500</v>
      </c>
      <c r="C45" s="37"/>
      <c r="D45" s="37">
        <f t="shared" si="7"/>
        <v>340908.42590933974</v>
      </c>
      <c r="E45" s="37">
        <f t="shared" si="1"/>
        <v>34090.842590934015</v>
      </c>
      <c r="F45" s="37">
        <f t="shared" si="2"/>
        <v>8522.7106477335037</v>
      </c>
      <c r="G45" s="37">
        <f t="shared" si="8"/>
        <v>0</v>
      </c>
      <c r="H45" s="37">
        <f t="shared" si="3"/>
        <v>379976.55785254028</v>
      </c>
      <c r="I45" s="37"/>
      <c r="J45" s="43">
        <f t="shared" si="9"/>
        <v>441801.17027866683</v>
      </c>
      <c r="K45" s="37">
        <f t="shared" si="4"/>
        <v>44180.117027866712</v>
      </c>
      <c r="L45" s="46">
        <f t="shared" si="10"/>
        <v>0</v>
      </c>
      <c r="M45" s="37">
        <f t="shared" si="5"/>
        <v>499481.28730653354</v>
      </c>
      <c r="N45" s="31"/>
    </row>
    <row r="46" spans="1:14" ht="15" x14ac:dyDescent="0.3">
      <c r="A46" s="38">
        <f t="shared" si="6"/>
        <v>46</v>
      </c>
      <c r="B46" s="37">
        <f t="shared" si="0"/>
        <v>14000</v>
      </c>
      <c r="C46" s="37"/>
      <c r="D46" s="37">
        <f t="shared" si="7"/>
        <v>379976.55785254028</v>
      </c>
      <c r="E46" s="37">
        <f t="shared" si="1"/>
        <v>37997.655785254086</v>
      </c>
      <c r="F46" s="37">
        <f t="shared" si="2"/>
        <v>9499.4139463135216</v>
      </c>
      <c r="G46" s="37">
        <f t="shared" si="8"/>
        <v>0</v>
      </c>
      <c r="H46" s="37">
        <f t="shared" si="3"/>
        <v>422474.79969148082</v>
      </c>
      <c r="I46" s="37"/>
      <c r="J46" s="43">
        <f t="shared" si="9"/>
        <v>499481.28730653354</v>
      </c>
      <c r="K46" s="37">
        <f t="shared" si="4"/>
        <v>49948.128730653436</v>
      </c>
      <c r="L46" s="46">
        <f t="shared" si="10"/>
        <v>0</v>
      </c>
      <c r="M46" s="37">
        <f t="shared" si="5"/>
        <v>563429.41603718698</v>
      </c>
      <c r="N46" s="31"/>
    </row>
    <row r="47" spans="1:14" ht="15" x14ac:dyDescent="0.3">
      <c r="A47" s="38">
        <f t="shared" si="6"/>
        <v>47</v>
      </c>
      <c r="B47" s="37">
        <f t="shared" si="0"/>
        <v>14500</v>
      </c>
      <c r="C47" s="37"/>
      <c r="D47" s="37">
        <f t="shared" si="7"/>
        <v>422474.79969148082</v>
      </c>
      <c r="E47" s="37">
        <f t="shared" si="1"/>
        <v>42247.479969148117</v>
      </c>
      <c r="F47" s="37">
        <f t="shared" si="2"/>
        <v>10561.869992287029</v>
      </c>
      <c r="G47" s="37">
        <f t="shared" si="8"/>
        <v>0</v>
      </c>
      <c r="H47" s="37">
        <f t="shared" si="3"/>
        <v>468660.40966834192</v>
      </c>
      <c r="I47" s="37"/>
      <c r="J47" s="43">
        <f t="shared" si="9"/>
        <v>563429.41603718698</v>
      </c>
      <c r="K47" s="37">
        <f t="shared" si="4"/>
        <v>56342.941603718791</v>
      </c>
      <c r="L47" s="46">
        <f t="shared" si="10"/>
        <v>0</v>
      </c>
      <c r="M47" s="37">
        <f t="shared" si="5"/>
        <v>634272.35764090577</v>
      </c>
      <c r="N47" s="31"/>
    </row>
    <row r="48" spans="1:14" ht="15" x14ac:dyDescent="0.3">
      <c r="A48" s="38">
        <f t="shared" si="6"/>
        <v>48</v>
      </c>
      <c r="B48" s="37">
        <f t="shared" si="0"/>
        <v>15000</v>
      </c>
      <c r="C48" s="37"/>
      <c r="D48" s="37">
        <f t="shared" si="7"/>
        <v>468660.40966834192</v>
      </c>
      <c r="E48" s="37">
        <f t="shared" si="1"/>
        <v>46866.040966834233</v>
      </c>
      <c r="F48" s="37">
        <f t="shared" si="2"/>
        <v>11716.510241708558</v>
      </c>
      <c r="G48" s="37">
        <f t="shared" si="8"/>
        <v>0</v>
      </c>
      <c r="H48" s="37">
        <f t="shared" si="3"/>
        <v>518809.94039346761</v>
      </c>
      <c r="I48" s="37"/>
      <c r="J48" s="43">
        <f t="shared" si="9"/>
        <v>634272.35764090577</v>
      </c>
      <c r="K48" s="37">
        <f t="shared" si="4"/>
        <v>63427.23576409067</v>
      </c>
      <c r="L48" s="46">
        <f t="shared" si="10"/>
        <v>0</v>
      </c>
      <c r="M48" s="37">
        <f t="shared" si="5"/>
        <v>712699.59340499644</v>
      </c>
      <c r="N48" s="31"/>
    </row>
    <row r="49" spans="1:14" ht="15" x14ac:dyDescent="0.3">
      <c r="A49" s="38">
        <f t="shared" si="6"/>
        <v>49</v>
      </c>
      <c r="B49" s="37">
        <f t="shared" si="0"/>
        <v>15500</v>
      </c>
      <c r="C49" s="37"/>
      <c r="D49" s="37">
        <f t="shared" si="7"/>
        <v>518809.94039346761</v>
      </c>
      <c r="E49" s="37">
        <f t="shared" si="1"/>
        <v>51880.994039346697</v>
      </c>
      <c r="F49" s="37">
        <f t="shared" si="2"/>
        <v>12970.248509836674</v>
      </c>
      <c r="G49" s="37">
        <f t="shared" si="8"/>
        <v>0</v>
      </c>
      <c r="H49" s="37">
        <f t="shared" si="3"/>
        <v>573220.68592297775</v>
      </c>
      <c r="I49" s="37"/>
      <c r="J49" s="43">
        <f t="shared" si="9"/>
        <v>712699.59340499644</v>
      </c>
      <c r="K49" s="37">
        <f t="shared" si="4"/>
        <v>71269.959340499714</v>
      </c>
      <c r="L49" s="46">
        <f t="shared" si="10"/>
        <v>0</v>
      </c>
      <c r="M49" s="37">
        <f t="shared" si="5"/>
        <v>799469.55274549616</v>
      </c>
      <c r="N49" s="31"/>
    </row>
    <row r="50" spans="1:14" ht="15" x14ac:dyDescent="0.3">
      <c r="A50" s="38">
        <f t="shared" si="6"/>
        <v>50</v>
      </c>
      <c r="B50" s="37">
        <f t="shared" si="0"/>
        <v>16000</v>
      </c>
      <c r="C50" s="37"/>
      <c r="D50" s="37">
        <f t="shared" si="7"/>
        <v>573220.68592297775</v>
      </c>
      <c r="E50" s="37">
        <f t="shared" si="1"/>
        <v>40125.448014608468</v>
      </c>
      <c r="F50" s="37">
        <f t="shared" si="2"/>
        <v>10031.362003652117</v>
      </c>
      <c r="G50" s="37">
        <f t="shared" si="8"/>
        <v>0</v>
      </c>
      <c r="H50" s="37">
        <f t="shared" si="3"/>
        <v>619314.77193393407</v>
      </c>
      <c r="I50" s="37"/>
      <c r="J50" s="43">
        <f t="shared" si="9"/>
        <v>799469.55274549616</v>
      </c>
      <c r="K50" s="37">
        <f t="shared" si="4"/>
        <v>55962.868692184798</v>
      </c>
      <c r="L50" s="46">
        <f t="shared" si="10"/>
        <v>0</v>
      </c>
      <c r="M50" s="37">
        <f t="shared" si="5"/>
        <v>871432.42143768095</v>
      </c>
      <c r="N50" s="31"/>
    </row>
    <row r="51" spans="1:14" ht="15" x14ac:dyDescent="0.3">
      <c r="A51" s="38">
        <f t="shared" si="6"/>
        <v>51</v>
      </c>
      <c r="B51" s="37">
        <f t="shared" si="0"/>
        <v>16500</v>
      </c>
      <c r="C51" s="37"/>
      <c r="D51" s="37">
        <f t="shared" si="7"/>
        <v>619314.77193393407</v>
      </c>
      <c r="E51" s="37">
        <f t="shared" si="1"/>
        <v>43352.034035375458</v>
      </c>
      <c r="F51" s="37">
        <f t="shared" si="2"/>
        <v>10838.008508843865</v>
      </c>
      <c r="G51" s="37">
        <f t="shared" si="8"/>
        <v>0</v>
      </c>
      <c r="H51" s="37">
        <f t="shared" si="3"/>
        <v>668328.79746046569</v>
      </c>
      <c r="I51" s="37"/>
      <c r="J51" s="43">
        <f t="shared" si="9"/>
        <v>871432.42143768095</v>
      </c>
      <c r="K51" s="37">
        <f t="shared" si="4"/>
        <v>61000.269500637776</v>
      </c>
      <c r="L51" s="46">
        <f t="shared" si="10"/>
        <v>0</v>
      </c>
      <c r="M51" s="37">
        <f t="shared" si="5"/>
        <v>948932.69093831873</v>
      </c>
      <c r="N51" s="31"/>
    </row>
    <row r="52" spans="1:14" ht="15" x14ac:dyDescent="0.3">
      <c r="A52" s="38">
        <f t="shared" si="6"/>
        <v>52</v>
      </c>
      <c r="B52" s="37">
        <f t="shared" si="0"/>
        <v>17000</v>
      </c>
      <c r="C52" s="37"/>
      <c r="D52" s="37">
        <f t="shared" si="7"/>
        <v>668328.79746046569</v>
      </c>
      <c r="E52" s="37">
        <f t="shared" si="1"/>
        <v>46783.015822232584</v>
      </c>
      <c r="F52" s="37">
        <f t="shared" si="2"/>
        <v>11695.753955558146</v>
      </c>
      <c r="G52" s="37">
        <f t="shared" si="8"/>
        <v>0</v>
      </c>
      <c r="H52" s="37">
        <f t="shared" si="3"/>
        <v>720416.0593271401</v>
      </c>
      <c r="I52" s="37"/>
      <c r="J52" s="43">
        <f t="shared" si="9"/>
        <v>948932.69093831873</v>
      </c>
      <c r="K52" s="37">
        <f t="shared" si="4"/>
        <v>66425.288365682354</v>
      </c>
      <c r="L52" s="46">
        <f t="shared" si="10"/>
        <v>0</v>
      </c>
      <c r="M52" s="37">
        <f t="shared" si="5"/>
        <v>1032357.9793040011</v>
      </c>
      <c r="N52" s="31"/>
    </row>
    <row r="53" spans="1:14" ht="15" x14ac:dyDescent="0.3">
      <c r="A53" s="38">
        <f t="shared" si="6"/>
        <v>53</v>
      </c>
      <c r="B53" s="37">
        <f t="shared" si="0"/>
        <v>17500</v>
      </c>
      <c r="C53" s="37"/>
      <c r="D53" s="37">
        <f t="shared" si="7"/>
        <v>720416.0593271401</v>
      </c>
      <c r="E53" s="37">
        <f t="shared" si="1"/>
        <v>50429.124152899836</v>
      </c>
      <c r="F53" s="37">
        <f t="shared" si="2"/>
        <v>12607.281038224959</v>
      </c>
      <c r="G53" s="37">
        <f t="shared" si="8"/>
        <v>0</v>
      </c>
      <c r="H53" s="37">
        <f t="shared" si="3"/>
        <v>775737.90244181501</v>
      </c>
      <c r="I53" s="37"/>
      <c r="J53" s="43">
        <f t="shared" si="9"/>
        <v>1032357.9793040011</v>
      </c>
      <c r="K53" s="37">
        <f t="shared" si="4"/>
        <v>72265.058551280061</v>
      </c>
      <c r="L53" s="46">
        <f t="shared" si="10"/>
        <v>0</v>
      </c>
      <c r="M53" s="37">
        <f t="shared" si="5"/>
        <v>1122123.0378552813</v>
      </c>
      <c r="N53" s="31"/>
    </row>
    <row r="54" spans="1:14" ht="15" x14ac:dyDescent="0.3">
      <c r="A54" s="38">
        <f t="shared" si="6"/>
        <v>54</v>
      </c>
      <c r="B54" s="37">
        <f t="shared" ref="B54:B85" si="11">IF((A54&lt;$B$11),0,IF((A54=$B$11),$B$6,IF((A54&lt;=$B$13),(B53+B$7),0)))</f>
        <v>18000</v>
      </c>
      <c r="C54" s="37"/>
      <c r="D54" s="37">
        <f t="shared" si="7"/>
        <v>775737.90244181501</v>
      </c>
      <c r="E54" s="37">
        <f t="shared" ref="E54:E85" si="12">IF((A54&lt;$B$12),IF(ISNUMBER($B$17),IF((A54&gt;=$B$17),(FV($B$18,1,-B54,-D54,B$9)-SUM(B54:D54)),(FV(B$5,1,-B54,-D54,B$9)-SUM(B54:D54))),(FV(B$5,1,-B54,-D54,B$9)-SUM(B54:D54))),(FV($H$7,1,-B54,-D54,B$9)-D54))</f>
        <v>54301.653170927078</v>
      </c>
      <c r="F54" s="37">
        <f t="shared" ref="F54:F85" si="13">E54*B$8</f>
        <v>13575.41329273177</v>
      </c>
      <c r="G54" s="37">
        <f t="shared" si="8"/>
        <v>0</v>
      </c>
      <c r="H54" s="37">
        <f t="shared" ref="H54:H85" si="14">(((B54+D54)+E54)-F54)-G54</f>
        <v>834464.14232001035</v>
      </c>
      <c r="I54" s="37"/>
      <c r="J54" s="43">
        <f t="shared" si="9"/>
        <v>1122123.0378552813</v>
      </c>
      <c r="K54" s="37">
        <f t="shared" ref="K54:K85" si="15">IF((A54&lt;$B$12),IF(ISNUMBER($B$17),IF((A54&gt;=$B$17),(FV($B$18,1,-B54,-J54,B$9)-SUM(B54,J54)),(FV(B$5,1,-B54,-J54,B$9)-SUM(B54,J54))),(FV(B$5,1,-B54,-J54,B$9)-SUM(B54,J54))),(FV($H$7,1,-B54,-J54,B$9)-SUM(B54,J54)))</f>
        <v>78548.612649869872</v>
      </c>
      <c r="L54" s="46">
        <f t="shared" si="10"/>
        <v>0</v>
      </c>
      <c r="M54" s="37">
        <f t="shared" ref="M54:M85" si="16">SUM(B54,J54,K54)-L54</f>
        <v>1218671.6505051511</v>
      </c>
      <c r="N54" s="31"/>
    </row>
    <row r="55" spans="1:14" ht="15" x14ac:dyDescent="0.3">
      <c r="A55" s="38">
        <f t="shared" ref="A55:A86" si="17">A54+1</f>
        <v>55</v>
      </c>
      <c r="B55" s="37">
        <f t="shared" si="11"/>
        <v>18500</v>
      </c>
      <c r="C55" s="37"/>
      <c r="D55" s="37">
        <f t="shared" ref="D55:D86" si="18">H54</f>
        <v>834464.14232001035</v>
      </c>
      <c r="E55" s="37">
        <f t="shared" si="12"/>
        <v>58412.489962400752</v>
      </c>
      <c r="F55" s="37">
        <f t="shared" si="13"/>
        <v>14603.122490600188</v>
      </c>
      <c r="G55" s="37">
        <f t="shared" si="8"/>
        <v>0</v>
      </c>
      <c r="H55" s="37">
        <f t="shared" si="14"/>
        <v>896773.50979181088</v>
      </c>
      <c r="I55" s="37"/>
      <c r="J55" s="43">
        <f t="shared" ref="J55:J86" si="19">M54</f>
        <v>1218671.6505051511</v>
      </c>
      <c r="K55" s="37">
        <f t="shared" si="15"/>
        <v>85307.015535360668</v>
      </c>
      <c r="L55" s="46">
        <f t="shared" si="10"/>
        <v>0</v>
      </c>
      <c r="M55" s="37">
        <f t="shared" si="16"/>
        <v>1322478.6660405118</v>
      </c>
      <c r="N55" s="31"/>
    </row>
    <row r="56" spans="1:14" ht="15" x14ac:dyDescent="0.3">
      <c r="A56" s="38">
        <f t="shared" si="17"/>
        <v>56</v>
      </c>
      <c r="B56" s="37">
        <f t="shared" si="11"/>
        <v>19000</v>
      </c>
      <c r="C56" s="37"/>
      <c r="D56" s="37">
        <f t="shared" si="18"/>
        <v>896773.50979181088</v>
      </c>
      <c r="E56" s="37">
        <f t="shared" si="12"/>
        <v>62774.145685426774</v>
      </c>
      <c r="F56" s="37">
        <f t="shared" si="13"/>
        <v>15693.536421356694</v>
      </c>
      <c r="G56" s="37">
        <f t="shared" si="8"/>
        <v>0</v>
      </c>
      <c r="H56" s="37">
        <f t="shared" si="14"/>
        <v>962854.11905588093</v>
      </c>
      <c r="I56" s="37"/>
      <c r="J56" s="43">
        <f t="shared" si="19"/>
        <v>1322478.6660405118</v>
      </c>
      <c r="K56" s="37">
        <f t="shared" si="15"/>
        <v>92573.506622835994</v>
      </c>
      <c r="L56" s="46">
        <f t="shared" si="10"/>
        <v>0</v>
      </c>
      <c r="M56" s="37">
        <f t="shared" si="16"/>
        <v>1434052.1726633478</v>
      </c>
      <c r="N56" s="31"/>
    </row>
    <row r="57" spans="1:14" ht="15" x14ac:dyDescent="0.3">
      <c r="A57" s="38">
        <f t="shared" si="17"/>
        <v>57</v>
      </c>
      <c r="B57" s="37">
        <f t="shared" si="11"/>
        <v>19500</v>
      </c>
      <c r="C57" s="37"/>
      <c r="D57" s="37">
        <f t="shared" si="18"/>
        <v>962854.11905588093</v>
      </c>
      <c r="E57" s="37">
        <f t="shared" si="12"/>
        <v>67399.788333911682</v>
      </c>
      <c r="F57" s="37">
        <f t="shared" si="13"/>
        <v>16849.94708347792</v>
      </c>
      <c r="G57" s="37">
        <f t="shared" si="8"/>
        <v>0</v>
      </c>
      <c r="H57" s="37">
        <f t="shared" si="14"/>
        <v>1032903.9603063148</v>
      </c>
      <c r="I57" s="37"/>
      <c r="J57" s="43">
        <f t="shared" si="19"/>
        <v>1434052.1726633478</v>
      </c>
      <c r="K57" s="37">
        <f t="shared" si="15"/>
        <v>100383.65208643442</v>
      </c>
      <c r="L57" s="46">
        <f t="shared" si="10"/>
        <v>0</v>
      </c>
      <c r="M57" s="37">
        <f t="shared" si="16"/>
        <v>1553935.8247497822</v>
      </c>
      <c r="N57" s="31"/>
    </row>
    <row r="58" spans="1:14" ht="15" x14ac:dyDescent="0.3">
      <c r="A58" s="38">
        <f t="shared" si="17"/>
        <v>58</v>
      </c>
      <c r="B58" s="37">
        <f t="shared" si="11"/>
        <v>20000</v>
      </c>
      <c r="C58" s="37"/>
      <c r="D58" s="37">
        <f t="shared" si="18"/>
        <v>1032903.9603063148</v>
      </c>
      <c r="E58" s="37">
        <f t="shared" si="12"/>
        <v>72303.2772214422</v>
      </c>
      <c r="F58" s="37">
        <f t="shared" si="13"/>
        <v>18075.81930536055</v>
      </c>
      <c r="G58" s="37">
        <f t="shared" si="8"/>
        <v>0</v>
      </c>
      <c r="H58" s="37">
        <f t="shared" si="14"/>
        <v>1107131.4182223964</v>
      </c>
      <c r="I58" s="37"/>
      <c r="J58" s="43">
        <f t="shared" si="19"/>
        <v>1553935.8247497822</v>
      </c>
      <c r="K58" s="37">
        <f t="shared" si="15"/>
        <v>108775.50773248496</v>
      </c>
      <c r="L58" s="46">
        <f t="shared" si="10"/>
        <v>0</v>
      </c>
      <c r="M58" s="37">
        <f t="shared" si="16"/>
        <v>1682711.3324822672</v>
      </c>
      <c r="N58" s="31"/>
    </row>
    <row r="59" spans="1:14" ht="15" x14ac:dyDescent="0.3">
      <c r="A59" s="38">
        <f t="shared" si="17"/>
        <v>59</v>
      </c>
      <c r="B59" s="37">
        <f t="shared" si="11"/>
        <v>20500</v>
      </c>
      <c r="C59" s="37"/>
      <c r="D59" s="37">
        <f t="shared" si="18"/>
        <v>1107131.4182223964</v>
      </c>
      <c r="E59" s="37">
        <f t="shared" si="12"/>
        <v>77499.199275567895</v>
      </c>
      <c r="F59" s="37">
        <f t="shared" si="13"/>
        <v>19374.799818891974</v>
      </c>
      <c r="G59" s="37">
        <f t="shared" si="8"/>
        <v>0</v>
      </c>
      <c r="H59" s="37">
        <f t="shared" si="14"/>
        <v>1185755.8176790723</v>
      </c>
      <c r="I59" s="37"/>
      <c r="J59" s="43">
        <f t="shared" si="19"/>
        <v>1682711.3324822672</v>
      </c>
      <c r="K59" s="37">
        <f t="shared" si="15"/>
        <v>117789.79327375884</v>
      </c>
      <c r="L59" s="46">
        <f t="shared" si="10"/>
        <v>0</v>
      </c>
      <c r="M59" s="37">
        <f t="shared" si="16"/>
        <v>1821001.125756026</v>
      </c>
      <c r="N59" s="31"/>
    </row>
    <row r="60" spans="1:14" ht="15" x14ac:dyDescent="0.3">
      <c r="A60" s="38">
        <f t="shared" si="17"/>
        <v>60</v>
      </c>
      <c r="B60" s="37">
        <f t="shared" si="11"/>
        <v>21000</v>
      </c>
      <c r="C60" s="37"/>
      <c r="D60" s="37">
        <f t="shared" si="18"/>
        <v>1185755.8176790723</v>
      </c>
      <c r="E60" s="37">
        <f t="shared" si="12"/>
        <v>83002.90723753511</v>
      </c>
      <c r="F60" s="37">
        <f t="shared" si="13"/>
        <v>20750.726809383777</v>
      </c>
      <c r="G60" s="37">
        <f t="shared" si="8"/>
        <v>0</v>
      </c>
      <c r="H60" s="37">
        <f t="shared" si="14"/>
        <v>1269007.9981072235</v>
      </c>
      <c r="I60" s="37"/>
      <c r="J60" s="43">
        <f t="shared" si="19"/>
        <v>1821001.125756026</v>
      </c>
      <c r="K60" s="37">
        <f t="shared" si="15"/>
        <v>127470.07880292204</v>
      </c>
      <c r="L60" s="46">
        <f t="shared" si="10"/>
        <v>0</v>
      </c>
      <c r="M60" s="37">
        <f t="shared" si="16"/>
        <v>1969471.2045589481</v>
      </c>
      <c r="N60" s="31"/>
    </row>
    <row r="61" spans="1:14" ht="15" x14ac:dyDescent="0.3">
      <c r="A61" s="38">
        <f t="shared" si="17"/>
        <v>61</v>
      </c>
      <c r="B61" s="37">
        <f t="shared" si="11"/>
        <v>21500</v>
      </c>
      <c r="C61" s="37"/>
      <c r="D61" s="37">
        <f t="shared" si="18"/>
        <v>1269007.9981072235</v>
      </c>
      <c r="E61" s="37">
        <f t="shared" si="12"/>
        <v>88830.559867505683</v>
      </c>
      <c r="F61" s="37">
        <f t="shared" si="13"/>
        <v>22207.639966876421</v>
      </c>
      <c r="G61" s="37">
        <f t="shared" si="8"/>
        <v>0</v>
      </c>
      <c r="H61" s="37">
        <f t="shared" si="14"/>
        <v>1357130.9180078527</v>
      </c>
      <c r="I61" s="37"/>
      <c r="J61" s="43">
        <f t="shared" si="19"/>
        <v>1969471.2045589481</v>
      </c>
      <c r="K61" s="37">
        <f t="shared" si="15"/>
        <v>137862.9843191267</v>
      </c>
      <c r="L61" s="46">
        <f t="shared" si="10"/>
        <v>0</v>
      </c>
      <c r="M61" s="37">
        <f t="shared" si="16"/>
        <v>2128834.1888780748</v>
      </c>
      <c r="N61" s="31"/>
    </row>
    <row r="62" spans="1:14" ht="15" x14ac:dyDescent="0.3">
      <c r="A62" s="38">
        <f t="shared" si="17"/>
        <v>62</v>
      </c>
      <c r="B62" s="37">
        <f t="shared" si="11"/>
        <v>22000</v>
      </c>
      <c r="C62" s="37"/>
      <c r="D62" s="37">
        <f t="shared" si="18"/>
        <v>1357130.9180078527</v>
      </c>
      <c r="E62" s="37">
        <f t="shared" si="12"/>
        <v>94999.164260549704</v>
      </c>
      <c r="F62" s="37">
        <f t="shared" si="13"/>
        <v>23749.791065137426</v>
      </c>
      <c r="G62" s="37">
        <f t="shared" si="8"/>
        <v>0</v>
      </c>
      <c r="H62" s="37">
        <f t="shared" si="14"/>
        <v>1450380.2912032651</v>
      </c>
      <c r="I62" s="37"/>
      <c r="J62" s="43">
        <f t="shared" si="19"/>
        <v>2128834.1888780748</v>
      </c>
      <c r="K62" s="37">
        <f t="shared" si="15"/>
        <v>149018.39322146541</v>
      </c>
      <c r="L62" s="46">
        <f t="shared" si="10"/>
        <v>0</v>
      </c>
      <c r="M62" s="37">
        <f t="shared" si="16"/>
        <v>2299852.5820995402</v>
      </c>
      <c r="N62" s="31"/>
    </row>
    <row r="63" spans="1:14" ht="15" x14ac:dyDescent="0.3">
      <c r="A63" s="38">
        <f t="shared" si="17"/>
        <v>63</v>
      </c>
      <c r="B63" s="37">
        <f t="shared" si="11"/>
        <v>22500</v>
      </c>
      <c r="C63" s="37"/>
      <c r="D63" s="37">
        <f t="shared" si="18"/>
        <v>1450380.2912032651</v>
      </c>
      <c r="E63" s="37">
        <f t="shared" si="12"/>
        <v>101526.62038422865</v>
      </c>
      <c r="F63" s="37">
        <f t="shared" si="13"/>
        <v>25381.655096057162</v>
      </c>
      <c r="G63" s="37">
        <f t="shared" si="8"/>
        <v>0</v>
      </c>
      <c r="H63" s="37">
        <f t="shared" si="14"/>
        <v>1549025.2564914366</v>
      </c>
      <c r="I63" s="37"/>
      <c r="J63" s="43">
        <f t="shared" si="19"/>
        <v>2299852.5820995402</v>
      </c>
      <c r="K63" s="37">
        <f t="shared" si="15"/>
        <v>160989.6807469679</v>
      </c>
      <c r="L63" s="46">
        <f t="shared" si="10"/>
        <v>0</v>
      </c>
      <c r="M63" s="37">
        <f t="shared" si="16"/>
        <v>2483342.2628465081</v>
      </c>
      <c r="N63" s="31"/>
    </row>
    <row r="64" spans="1:14" ht="15" x14ac:dyDescent="0.3">
      <c r="A64" s="38">
        <f t="shared" si="17"/>
        <v>64</v>
      </c>
      <c r="B64" s="37">
        <f t="shared" si="11"/>
        <v>23000</v>
      </c>
      <c r="C64" s="37"/>
      <c r="D64" s="37">
        <f t="shared" si="18"/>
        <v>1549025.2564914366</v>
      </c>
      <c r="E64" s="37">
        <f t="shared" si="12"/>
        <v>108431.76795440074</v>
      </c>
      <c r="F64" s="37">
        <f t="shared" si="13"/>
        <v>27107.941988600185</v>
      </c>
      <c r="G64" s="37">
        <f t="shared" si="8"/>
        <v>0</v>
      </c>
      <c r="H64" s="37">
        <f t="shared" si="14"/>
        <v>1653349.0824572372</v>
      </c>
      <c r="I64" s="37"/>
      <c r="J64" s="43">
        <f t="shared" si="19"/>
        <v>2483342.2628465081</v>
      </c>
      <c r="K64" s="37">
        <f t="shared" si="15"/>
        <v>173833.95839925576</v>
      </c>
      <c r="L64" s="46">
        <f t="shared" si="10"/>
        <v>0</v>
      </c>
      <c r="M64" s="37">
        <f t="shared" si="16"/>
        <v>2680176.2212457638</v>
      </c>
      <c r="N64" s="31" t="s">
        <v>23</v>
      </c>
    </row>
    <row r="65" spans="1:14" ht="15" x14ac:dyDescent="0.3">
      <c r="A65" s="38">
        <f t="shared" si="17"/>
        <v>65</v>
      </c>
      <c r="B65" s="37">
        <f t="shared" si="11"/>
        <v>23500</v>
      </c>
      <c r="C65" s="37"/>
      <c r="D65" s="37">
        <f t="shared" si="18"/>
        <v>1653349.0824572372</v>
      </c>
      <c r="E65" s="37">
        <f t="shared" si="12"/>
        <v>115734.43577200663</v>
      </c>
      <c r="F65" s="37">
        <f t="shared" si="13"/>
        <v>28933.608943001658</v>
      </c>
      <c r="G65" s="37">
        <f t="shared" si="8"/>
        <v>0</v>
      </c>
      <c r="H65" s="37">
        <f t="shared" si="14"/>
        <v>1763649.9092862422</v>
      </c>
      <c r="I65" s="37"/>
      <c r="J65" s="43">
        <f t="shared" si="19"/>
        <v>2680176.2212457638</v>
      </c>
      <c r="K65" s="37">
        <f t="shared" si="15"/>
        <v>187612.33548720367</v>
      </c>
      <c r="L65" s="46">
        <f t="shared" si="10"/>
        <v>0</v>
      </c>
      <c r="M65" s="37">
        <f t="shared" si="16"/>
        <v>2891288.5567329675</v>
      </c>
      <c r="N65" s="31"/>
    </row>
    <row r="66" spans="1:14" ht="15" x14ac:dyDescent="0.3">
      <c r="A66" s="38">
        <f t="shared" si="17"/>
        <v>66</v>
      </c>
      <c r="B66" s="37">
        <f t="shared" si="11"/>
        <v>24000</v>
      </c>
      <c r="C66" s="37"/>
      <c r="D66" s="37">
        <f t="shared" si="18"/>
        <v>1763649.9092862422</v>
      </c>
      <c r="E66" s="37">
        <f t="shared" si="12"/>
        <v>123455.4936500371</v>
      </c>
      <c r="F66" s="37">
        <f t="shared" si="13"/>
        <v>30863.873412509274</v>
      </c>
      <c r="G66" s="37">
        <f t="shared" si="8"/>
        <v>0</v>
      </c>
      <c r="H66" s="37">
        <f t="shared" si="14"/>
        <v>1880241.5295237701</v>
      </c>
      <c r="I66" s="37"/>
      <c r="J66" s="43">
        <f t="shared" si="19"/>
        <v>2891288.5567329675</v>
      </c>
      <c r="K66" s="37">
        <f t="shared" si="15"/>
        <v>202390.19897130784</v>
      </c>
      <c r="L66" s="46">
        <f t="shared" si="10"/>
        <v>0</v>
      </c>
      <c r="M66" s="37">
        <f t="shared" si="16"/>
        <v>3117678.7557042753</v>
      </c>
      <c r="N66" s="31"/>
    </row>
    <row r="67" spans="1:14" ht="15" x14ac:dyDescent="0.3">
      <c r="A67" s="38">
        <f t="shared" si="17"/>
        <v>67</v>
      </c>
      <c r="B67" s="37">
        <f t="shared" si="11"/>
        <v>24500</v>
      </c>
      <c r="C67" s="37"/>
      <c r="D67" s="37">
        <f t="shared" si="18"/>
        <v>1880241.5295237701</v>
      </c>
      <c r="E67" s="37">
        <f t="shared" si="12"/>
        <v>131616.90706666396</v>
      </c>
      <c r="F67" s="37">
        <f t="shared" si="13"/>
        <v>32904.22676666599</v>
      </c>
      <c r="G67" s="37">
        <f t="shared" si="8"/>
        <v>0</v>
      </c>
      <c r="H67" s="37">
        <f t="shared" si="14"/>
        <v>2003454.2098237681</v>
      </c>
      <c r="I67" s="37"/>
      <c r="J67" s="43">
        <f t="shared" si="19"/>
        <v>3117678.7557042753</v>
      </c>
      <c r="K67" s="37">
        <f t="shared" si="15"/>
        <v>218237.51289929962</v>
      </c>
      <c r="L67" s="46">
        <f t="shared" si="10"/>
        <v>0</v>
      </c>
      <c r="M67" s="37">
        <f t="shared" si="16"/>
        <v>3360416.268603575</v>
      </c>
      <c r="N67" s="31"/>
    </row>
    <row r="68" spans="1:14" ht="15" x14ac:dyDescent="0.3">
      <c r="A68" s="38">
        <f t="shared" si="17"/>
        <v>68</v>
      </c>
      <c r="B68" s="37">
        <f t="shared" si="11"/>
        <v>25000</v>
      </c>
      <c r="C68" s="37"/>
      <c r="D68" s="37">
        <f t="shared" si="18"/>
        <v>2003454.2098237681</v>
      </c>
      <c r="E68" s="37">
        <f t="shared" si="12"/>
        <v>125172.71049118834</v>
      </c>
      <c r="F68" s="37">
        <f t="shared" si="13"/>
        <v>31293.177622797084</v>
      </c>
      <c r="G68" s="37">
        <f t="shared" si="8"/>
        <v>163591.83610983696</v>
      </c>
      <c r="H68" s="37">
        <f t="shared" si="14"/>
        <v>1958741.9065823224</v>
      </c>
      <c r="I68" s="37"/>
      <c r="J68" s="43">
        <f t="shared" si="19"/>
        <v>3360416.268603575</v>
      </c>
      <c r="K68" s="37">
        <f t="shared" si="15"/>
        <v>168020.81343017891</v>
      </c>
      <c r="L68" s="46">
        <f t="shared" si="10"/>
        <v>163591.83610983696</v>
      </c>
      <c r="M68" s="37">
        <f t="shared" si="16"/>
        <v>3389845.2459239168</v>
      </c>
      <c r="N68" s="31"/>
    </row>
    <row r="69" spans="1:14" ht="15" x14ac:dyDescent="0.3">
      <c r="A69" s="38">
        <f t="shared" si="17"/>
        <v>69</v>
      </c>
      <c r="B69" s="37">
        <f t="shared" si="11"/>
        <v>0</v>
      </c>
      <c r="C69" s="37"/>
      <c r="D69" s="37">
        <f t="shared" si="18"/>
        <v>1958741.9065823224</v>
      </c>
      <c r="E69" s="37">
        <f t="shared" si="12"/>
        <v>97937.095329116099</v>
      </c>
      <c r="F69" s="37">
        <f t="shared" si="13"/>
        <v>24484.273832279025</v>
      </c>
      <c r="G69" s="37">
        <f t="shared" si="8"/>
        <v>168499.59119313207</v>
      </c>
      <c r="H69" s="37">
        <f t="shared" si="14"/>
        <v>1863695.1368860274</v>
      </c>
      <c r="I69" s="37"/>
      <c r="J69" s="43">
        <f t="shared" si="19"/>
        <v>3389845.2459239168</v>
      </c>
      <c r="K69" s="37">
        <f t="shared" si="15"/>
        <v>169492.26229619607</v>
      </c>
      <c r="L69" s="46">
        <f t="shared" si="10"/>
        <v>168499.59119313207</v>
      </c>
      <c r="M69" s="37">
        <f t="shared" si="16"/>
        <v>3390837.9170269808</v>
      </c>
      <c r="N69" s="31"/>
    </row>
    <row r="70" spans="1:14" ht="15" x14ac:dyDescent="0.3">
      <c r="A70" s="38">
        <f t="shared" si="17"/>
        <v>70</v>
      </c>
      <c r="B70" s="37">
        <f t="shared" si="11"/>
        <v>0</v>
      </c>
      <c r="C70" s="37"/>
      <c r="D70" s="37">
        <f t="shared" si="18"/>
        <v>1863695.1368860274</v>
      </c>
      <c r="E70" s="37">
        <f t="shared" si="12"/>
        <v>93184.756844301475</v>
      </c>
      <c r="F70" s="37">
        <f t="shared" si="13"/>
        <v>23296.189211075369</v>
      </c>
      <c r="G70" s="37">
        <f t="shared" si="8"/>
        <v>173554.57892892603</v>
      </c>
      <c r="H70" s="37">
        <f t="shared" si="14"/>
        <v>1760029.1255903274</v>
      </c>
      <c r="I70" s="37"/>
      <c r="J70" s="43">
        <f t="shared" si="19"/>
        <v>3390837.9170269808</v>
      </c>
      <c r="K70" s="37">
        <f t="shared" si="15"/>
        <v>169541.89585134899</v>
      </c>
      <c r="L70" s="46">
        <f t="shared" si="10"/>
        <v>173554.57892892603</v>
      </c>
      <c r="M70" s="37">
        <f t="shared" si="16"/>
        <v>3386825.2339494037</v>
      </c>
      <c r="N70" s="31"/>
    </row>
    <row r="71" spans="1:14" ht="15" x14ac:dyDescent="0.3">
      <c r="A71" s="38">
        <f t="shared" si="17"/>
        <v>71</v>
      </c>
      <c r="B71" s="37">
        <f t="shared" si="11"/>
        <v>0</v>
      </c>
      <c r="C71" s="37"/>
      <c r="D71" s="37">
        <f t="shared" si="18"/>
        <v>1760029.1255903274</v>
      </c>
      <c r="E71" s="37">
        <f t="shared" si="12"/>
        <v>88001.456279516453</v>
      </c>
      <c r="F71" s="37">
        <f t="shared" si="13"/>
        <v>22000.364069879113</v>
      </c>
      <c r="G71" s="37">
        <f t="shared" si="8"/>
        <v>178761.21629679381</v>
      </c>
      <c r="H71" s="37">
        <f t="shared" si="14"/>
        <v>1647269.0015031709</v>
      </c>
      <c r="I71" s="37"/>
      <c r="J71" s="43">
        <f t="shared" si="19"/>
        <v>3386825.2339494037</v>
      </c>
      <c r="K71" s="37">
        <f t="shared" si="15"/>
        <v>169341.26169747021</v>
      </c>
      <c r="L71" s="46">
        <f t="shared" si="10"/>
        <v>178761.21629679381</v>
      </c>
      <c r="M71" s="37">
        <f t="shared" si="16"/>
        <v>3377405.2793500801</v>
      </c>
      <c r="N71" s="31"/>
    </row>
    <row r="72" spans="1:14" ht="15" x14ac:dyDescent="0.3">
      <c r="A72" s="38">
        <f t="shared" si="17"/>
        <v>72</v>
      </c>
      <c r="B72" s="37">
        <f t="shared" si="11"/>
        <v>0</v>
      </c>
      <c r="C72" s="37"/>
      <c r="D72" s="37">
        <f t="shared" si="18"/>
        <v>1647269.0015031709</v>
      </c>
      <c r="E72" s="37">
        <f t="shared" si="12"/>
        <v>82363.450075158617</v>
      </c>
      <c r="F72" s="37">
        <f t="shared" si="13"/>
        <v>20590.862518789654</v>
      </c>
      <c r="G72" s="37">
        <f t="shared" si="8"/>
        <v>184124.05278569763</v>
      </c>
      <c r="H72" s="37">
        <f t="shared" si="14"/>
        <v>1524917.5362738422</v>
      </c>
      <c r="I72" s="37"/>
      <c r="J72" s="43">
        <f t="shared" si="19"/>
        <v>3377405.2793500801</v>
      </c>
      <c r="K72" s="37">
        <f t="shared" si="15"/>
        <v>168870.26396750426</v>
      </c>
      <c r="L72" s="46">
        <f t="shared" si="10"/>
        <v>184124.05278569763</v>
      </c>
      <c r="M72" s="37">
        <f t="shared" si="16"/>
        <v>3362151.4905318869</v>
      </c>
      <c r="N72" s="31"/>
    </row>
    <row r="73" spans="1:14" ht="15" x14ac:dyDescent="0.3">
      <c r="A73" s="38">
        <f t="shared" si="17"/>
        <v>73</v>
      </c>
      <c r="B73" s="37">
        <f t="shared" si="11"/>
        <v>0</v>
      </c>
      <c r="C73" s="37"/>
      <c r="D73" s="37">
        <f t="shared" si="18"/>
        <v>1524917.5362738422</v>
      </c>
      <c r="E73" s="37">
        <f t="shared" si="12"/>
        <v>76245.876813692274</v>
      </c>
      <c r="F73" s="37">
        <f t="shared" si="13"/>
        <v>19061.469203423068</v>
      </c>
      <c r="G73" s="37">
        <f t="shared" si="8"/>
        <v>189647.77436926856</v>
      </c>
      <c r="H73" s="37">
        <f t="shared" si="14"/>
        <v>1392454.1695148428</v>
      </c>
      <c r="I73" s="37"/>
      <c r="J73" s="43">
        <f t="shared" si="19"/>
        <v>3362151.4905318869</v>
      </c>
      <c r="K73" s="37">
        <f t="shared" si="15"/>
        <v>168107.57452659449</v>
      </c>
      <c r="L73" s="46">
        <f t="shared" si="10"/>
        <v>189647.77436926856</v>
      </c>
      <c r="M73" s="37">
        <f t="shared" si="16"/>
        <v>3340611.2906892127</v>
      </c>
      <c r="N73" s="31"/>
    </row>
    <row r="74" spans="1:14" ht="15" x14ac:dyDescent="0.3">
      <c r="A74" s="38">
        <f t="shared" si="17"/>
        <v>74</v>
      </c>
      <c r="B74" s="37">
        <f t="shared" si="11"/>
        <v>0</v>
      </c>
      <c r="C74" s="37"/>
      <c r="D74" s="37">
        <f t="shared" si="18"/>
        <v>1392454.1695148428</v>
      </c>
      <c r="E74" s="37">
        <f t="shared" si="12"/>
        <v>69622.708475742256</v>
      </c>
      <c r="F74" s="37">
        <f t="shared" si="13"/>
        <v>17405.677118935564</v>
      </c>
      <c r="G74" s="37">
        <f t="shared" si="8"/>
        <v>195337.20760034662</v>
      </c>
      <c r="H74" s="37">
        <f t="shared" si="14"/>
        <v>1249333.9932713029</v>
      </c>
      <c r="I74" s="37"/>
      <c r="J74" s="43">
        <f t="shared" si="19"/>
        <v>3340611.2906892127</v>
      </c>
      <c r="K74" s="37">
        <f t="shared" si="15"/>
        <v>167030.56453446066</v>
      </c>
      <c r="L74" s="46">
        <f t="shared" si="10"/>
        <v>195337.20760034662</v>
      </c>
      <c r="M74" s="37">
        <f t="shared" si="16"/>
        <v>3312304.6476233266</v>
      </c>
      <c r="N74" s="31"/>
    </row>
    <row r="75" spans="1:14" ht="15" x14ac:dyDescent="0.3">
      <c r="A75" s="38">
        <f t="shared" si="17"/>
        <v>75</v>
      </c>
      <c r="B75" s="37">
        <f t="shared" si="11"/>
        <v>0</v>
      </c>
      <c r="C75" s="37"/>
      <c r="D75" s="37">
        <f t="shared" si="18"/>
        <v>1249333.9932713029</v>
      </c>
      <c r="E75" s="37">
        <f t="shared" si="12"/>
        <v>62466.699663565261</v>
      </c>
      <c r="F75" s="37">
        <f t="shared" si="13"/>
        <v>15616.674915891315</v>
      </c>
      <c r="G75" s="37">
        <f t="shared" si="8"/>
        <v>201197.32382835704</v>
      </c>
      <c r="H75" s="37">
        <f t="shared" si="14"/>
        <v>1094986.6941906197</v>
      </c>
      <c r="I75" s="37"/>
      <c r="J75" s="43">
        <f t="shared" si="19"/>
        <v>3312304.6476233266</v>
      </c>
      <c r="K75" s="37">
        <f t="shared" si="15"/>
        <v>165615.23238116642</v>
      </c>
      <c r="L75" s="46">
        <f t="shared" si="10"/>
        <v>201197.32382835704</v>
      </c>
      <c r="M75" s="37">
        <f t="shared" si="16"/>
        <v>3276722.5561761362</v>
      </c>
      <c r="N75" s="31"/>
    </row>
    <row r="76" spans="1:14" ht="15" x14ac:dyDescent="0.3">
      <c r="A76" s="38">
        <f t="shared" si="17"/>
        <v>76</v>
      </c>
      <c r="B76" s="37">
        <f t="shared" si="11"/>
        <v>0</v>
      </c>
      <c r="C76" s="37"/>
      <c r="D76" s="37">
        <f t="shared" si="18"/>
        <v>1094986.6941906197</v>
      </c>
      <c r="E76" s="37">
        <f t="shared" si="12"/>
        <v>54749.334709530929</v>
      </c>
      <c r="F76" s="37">
        <f t="shared" si="13"/>
        <v>13687.333677382732</v>
      </c>
      <c r="G76" s="37">
        <f t="shared" si="8"/>
        <v>207233.24354320776</v>
      </c>
      <c r="H76" s="37">
        <f t="shared" si="14"/>
        <v>928815.45167956024</v>
      </c>
      <c r="I76" s="37"/>
      <c r="J76" s="43">
        <f t="shared" si="19"/>
        <v>3276722.5561761362</v>
      </c>
      <c r="K76" s="37">
        <f t="shared" si="15"/>
        <v>163836.12780880695</v>
      </c>
      <c r="L76" s="46">
        <f t="shared" si="10"/>
        <v>207233.24354320776</v>
      </c>
      <c r="M76" s="37">
        <f t="shared" si="16"/>
        <v>3233325.4404417356</v>
      </c>
      <c r="N76" s="31"/>
    </row>
    <row r="77" spans="1:14" ht="15" x14ac:dyDescent="0.3">
      <c r="A77" s="38">
        <f t="shared" si="17"/>
        <v>77</v>
      </c>
      <c r="B77" s="37">
        <f t="shared" si="11"/>
        <v>0</v>
      </c>
      <c r="C77" s="37"/>
      <c r="D77" s="37">
        <f t="shared" si="18"/>
        <v>928815.45167956024</v>
      </c>
      <c r="E77" s="37">
        <f t="shared" si="12"/>
        <v>46440.772583978018</v>
      </c>
      <c r="F77" s="37">
        <f t="shared" si="13"/>
        <v>11610.193145994504</v>
      </c>
      <c r="G77" s="37">
        <f t="shared" si="8"/>
        <v>213450.24084950401</v>
      </c>
      <c r="H77" s="37">
        <f t="shared" si="14"/>
        <v>750195.7902680398</v>
      </c>
      <c r="I77" s="37"/>
      <c r="J77" s="43">
        <f t="shared" si="19"/>
        <v>3233325.4404417356</v>
      </c>
      <c r="K77" s="37">
        <f t="shared" si="15"/>
        <v>161666.27202208713</v>
      </c>
      <c r="L77" s="46">
        <f t="shared" si="10"/>
        <v>213450.24084950401</v>
      </c>
      <c r="M77" s="37">
        <f t="shared" si="16"/>
        <v>3181541.4716143189</v>
      </c>
      <c r="N77" s="31"/>
    </row>
    <row r="78" spans="1:14" ht="15" x14ac:dyDescent="0.3">
      <c r="A78" s="38">
        <f t="shared" si="17"/>
        <v>78</v>
      </c>
      <c r="B78" s="37">
        <f t="shared" si="11"/>
        <v>0</v>
      </c>
      <c r="C78" s="37"/>
      <c r="D78" s="37">
        <f t="shared" si="18"/>
        <v>750195.7902680398</v>
      </c>
      <c r="E78" s="37">
        <f t="shared" si="12"/>
        <v>37509.789513402036</v>
      </c>
      <c r="F78" s="37">
        <f t="shared" si="13"/>
        <v>9377.4473783505091</v>
      </c>
      <c r="G78" s="37">
        <f t="shared" si="8"/>
        <v>219853.74807498915</v>
      </c>
      <c r="H78" s="37">
        <f t="shared" si="14"/>
        <v>558474.38432810211</v>
      </c>
      <c r="I78" s="37"/>
      <c r="J78" s="43">
        <f t="shared" si="19"/>
        <v>3181541.4716143189</v>
      </c>
      <c r="K78" s="37">
        <f t="shared" si="15"/>
        <v>159077.07358071627</v>
      </c>
      <c r="L78" s="46">
        <f t="shared" si="10"/>
        <v>219853.74807498915</v>
      </c>
      <c r="M78" s="37">
        <f t="shared" si="16"/>
        <v>3120764.7971200459</v>
      </c>
      <c r="N78" s="31"/>
    </row>
    <row r="79" spans="1:14" ht="15" x14ac:dyDescent="0.3">
      <c r="A79" s="38">
        <f t="shared" si="17"/>
        <v>79</v>
      </c>
      <c r="B79" s="37">
        <f t="shared" si="11"/>
        <v>0</v>
      </c>
      <c r="C79" s="37"/>
      <c r="D79" s="37">
        <f t="shared" si="18"/>
        <v>558474.38432810211</v>
      </c>
      <c r="E79" s="37">
        <f t="shared" si="12"/>
        <v>27923.719216405181</v>
      </c>
      <c r="F79" s="37">
        <f t="shared" si="13"/>
        <v>6980.9298041012953</v>
      </c>
      <c r="G79" s="37">
        <f t="shared" si="8"/>
        <v>226449.36051723885</v>
      </c>
      <c r="H79" s="37">
        <f t="shared" si="14"/>
        <v>352967.81322316721</v>
      </c>
      <c r="I79" s="37"/>
      <c r="J79" s="43">
        <f t="shared" si="19"/>
        <v>3120764.7971200459</v>
      </c>
      <c r="K79" s="37">
        <f t="shared" si="15"/>
        <v>156038.23985600239</v>
      </c>
      <c r="L79" s="46">
        <f t="shared" si="10"/>
        <v>226449.36051723885</v>
      </c>
      <c r="M79" s="37">
        <f t="shared" si="16"/>
        <v>3050353.6764588095</v>
      </c>
      <c r="N79" s="31"/>
    </row>
    <row r="80" spans="1:14" ht="15" x14ac:dyDescent="0.3">
      <c r="A80" s="38">
        <f t="shared" si="17"/>
        <v>80</v>
      </c>
      <c r="B80" s="37">
        <f t="shared" si="11"/>
        <v>0</v>
      </c>
      <c r="C80" s="37"/>
      <c r="D80" s="37">
        <f t="shared" si="18"/>
        <v>352967.81322316721</v>
      </c>
      <c r="E80" s="37">
        <f t="shared" si="12"/>
        <v>17648.390661158366</v>
      </c>
      <c r="F80" s="37">
        <f t="shared" si="13"/>
        <v>4412.0976652895915</v>
      </c>
      <c r="G80" s="37">
        <f t="shared" si="8"/>
        <v>233242.84133275601</v>
      </c>
      <c r="H80" s="37">
        <f t="shared" si="14"/>
        <v>132961.26488627997</v>
      </c>
      <c r="I80" s="37"/>
      <c r="J80" s="43">
        <f t="shared" si="19"/>
        <v>3050353.6764588095</v>
      </c>
      <c r="K80" s="37">
        <f t="shared" si="15"/>
        <v>152517.68382294057</v>
      </c>
      <c r="L80" s="46">
        <f t="shared" si="10"/>
        <v>233242.84133275601</v>
      </c>
      <c r="M80" s="37">
        <f t="shared" si="16"/>
        <v>2969628.5189489941</v>
      </c>
      <c r="N80" s="31"/>
    </row>
    <row r="81" spans="1:14" ht="15" x14ac:dyDescent="0.3">
      <c r="A81" s="38">
        <f t="shared" si="17"/>
        <v>81</v>
      </c>
      <c r="B81" s="37">
        <f t="shared" si="11"/>
        <v>0</v>
      </c>
      <c r="C81" s="37"/>
      <c r="D81" s="37">
        <f t="shared" si="18"/>
        <v>132961.26488627997</v>
      </c>
      <c r="E81" s="37">
        <f t="shared" si="12"/>
        <v>6648.0632443139912</v>
      </c>
      <c r="F81" s="37">
        <f t="shared" si="13"/>
        <v>1662.0158110784978</v>
      </c>
      <c r="G81" s="37">
        <f t="shared" si="8"/>
        <v>240240.12657273869</v>
      </c>
      <c r="H81" s="37">
        <f t="shared" si="14"/>
        <v>-102292.81425322325</v>
      </c>
      <c r="I81" s="37"/>
      <c r="J81" s="43">
        <f t="shared" si="19"/>
        <v>2969628.5189489941</v>
      </c>
      <c r="K81" s="37">
        <f t="shared" si="15"/>
        <v>148481.42594744964</v>
      </c>
      <c r="L81" s="46">
        <f t="shared" si="10"/>
        <v>240240.12657273869</v>
      </c>
      <c r="M81" s="37">
        <f t="shared" si="16"/>
        <v>2877869.8183237049</v>
      </c>
      <c r="N81" s="31"/>
    </row>
    <row r="82" spans="1:14" ht="15" x14ac:dyDescent="0.3">
      <c r="A82" s="38">
        <f t="shared" si="17"/>
        <v>82</v>
      </c>
      <c r="B82" s="37">
        <f t="shared" si="11"/>
        <v>0</v>
      </c>
      <c r="C82" s="37"/>
      <c r="D82" s="37">
        <f t="shared" si="18"/>
        <v>-102292.81425322325</v>
      </c>
      <c r="E82" s="37">
        <f t="shared" si="12"/>
        <v>-5114.6407126611739</v>
      </c>
      <c r="F82" s="37">
        <f t="shared" si="13"/>
        <v>-1278.6601781652935</v>
      </c>
      <c r="G82" s="37">
        <f t="shared" si="8"/>
        <v>247447.33036992085</v>
      </c>
      <c r="H82" s="37">
        <f t="shared" si="14"/>
        <v>-353576.12515763997</v>
      </c>
      <c r="I82" s="37"/>
      <c r="J82" s="43">
        <f t="shared" si="19"/>
        <v>2877869.8183237049</v>
      </c>
      <c r="K82" s="37">
        <f t="shared" si="15"/>
        <v>143893.49091618555</v>
      </c>
      <c r="L82" s="46">
        <f t="shared" si="10"/>
        <v>247447.33036992085</v>
      </c>
      <c r="M82" s="37">
        <f t="shared" si="16"/>
        <v>2774315.9788699695</v>
      </c>
      <c r="N82" s="31"/>
    </row>
    <row r="83" spans="1:14" ht="15" x14ac:dyDescent="0.3">
      <c r="A83" s="38">
        <f t="shared" si="17"/>
        <v>83</v>
      </c>
      <c r="B83" s="37">
        <f t="shared" si="11"/>
        <v>0</v>
      </c>
      <c r="C83" s="37"/>
      <c r="D83" s="37">
        <f t="shared" si="18"/>
        <v>-353576.12515763997</v>
      </c>
      <c r="E83" s="37">
        <f t="shared" si="12"/>
        <v>-17678.806257882039</v>
      </c>
      <c r="F83" s="37">
        <f t="shared" si="13"/>
        <v>-4419.7015644705098</v>
      </c>
      <c r="G83" s="37">
        <f t="shared" si="8"/>
        <v>254870.75028101847</v>
      </c>
      <c r="H83" s="37">
        <f t="shared" si="14"/>
        <v>-621705.9801320699</v>
      </c>
      <c r="I83" s="37"/>
      <c r="J83" s="43">
        <f t="shared" si="19"/>
        <v>2774315.9788699695</v>
      </c>
      <c r="K83" s="37">
        <f t="shared" si="15"/>
        <v>138715.79894349864</v>
      </c>
      <c r="L83" s="46">
        <f t="shared" si="10"/>
        <v>254870.75028101847</v>
      </c>
      <c r="M83" s="37">
        <f t="shared" si="16"/>
        <v>2658161.0275324495</v>
      </c>
      <c r="N83" s="31"/>
    </row>
    <row r="84" spans="1:14" ht="15" x14ac:dyDescent="0.3">
      <c r="A84" s="38">
        <f t="shared" si="17"/>
        <v>84</v>
      </c>
      <c r="B84" s="37">
        <f t="shared" si="11"/>
        <v>0</v>
      </c>
      <c r="C84" s="37"/>
      <c r="D84" s="37">
        <f t="shared" si="18"/>
        <v>-621705.9801320699</v>
      </c>
      <c r="E84" s="37">
        <f t="shared" si="12"/>
        <v>-31085.299006603542</v>
      </c>
      <c r="F84" s="37">
        <f t="shared" si="13"/>
        <v>-7771.3247516508854</v>
      </c>
      <c r="G84" s="37">
        <f t="shared" si="8"/>
        <v>262516.872789449</v>
      </c>
      <c r="H84" s="37">
        <f t="shared" si="14"/>
        <v>-907536.82717647147</v>
      </c>
      <c r="I84" s="37"/>
      <c r="J84" s="43">
        <f t="shared" si="19"/>
        <v>2658161.0275324495</v>
      </c>
      <c r="K84" s="37">
        <f t="shared" si="15"/>
        <v>132908.05137662264</v>
      </c>
      <c r="L84" s="46">
        <f t="shared" si="10"/>
        <v>262516.872789449</v>
      </c>
      <c r="M84" s="37">
        <f t="shared" si="16"/>
        <v>2528552.206119623</v>
      </c>
      <c r="N84" s="31"/>
    </row>
    <row r="85" spans="1:14" ht="15" x14ac:dyDescent="0.3">
      <c r="A85" s="38">
        <f t="shared" si="17"/>
        <v>85</v>
      </c>
      <c r="B85" s="37">
        <f t="shared" si="11"/>
        <v>0</v>
      </c>
      <c r="C85" s="37"/>
      <c r="D85" s="37">
        <f t="shared" si="18"/>
        <v>-907536.82717647147</v>
      </c>
      <c r="E85" s="37">
        <f t="shared" si="12"/>
        <v>-45376.841358823585</v>
      </c>
      <c r="F85" s="37">
        <f t="shared" si="13"/>
        <v>-11344.210339705896</v>
      </c>
      <c r="G85" s="37">
        <f t="shared" si="8"/>
        <v>270392.37897313247</v>
      </c>
      <c r="H85" s="37">
        <f t="shared" si="14"/>
        <v>-1211961.8371687215</v>
      </c>
      <c r="I85" s="37"/>
      <c r="J85" s="43">
        <f t="shared" si="19"/>
        <v>2528552.206119623</v>
      </c>
      <c r="K85" s="37">
        <f t="shared" si="15"/>
        <v>126427.61030598124</v>
      </c>
      <c r="L85" s="46">
        <f t="shared" si="10"/>
        <v>270392.37897313247</v>
      </c>
      <c r="M85" s="37">
        <f t="shared" si="16"/>
        <v>2384587.4374524718</v>
      </c>
      <c r="N85" s="31"/>
    </row>
    <row r="86" spans="1:14" ht="15" x14ac:dyDescent="0.3">
      <c r="A86" s="38">
        <f t="shared" si="17"/>
        <v>86</v>
      </c>
      <c r="B86" s="37">
        <f t="shared" ref="B86:B117" si="20">IF((A86&lt;$B$11),0,IF((A86=$B$11),$B$6,IF((A86&lt;=$B$13),(B85+B$7),0)))</f>
        <v>0</v>
      </c>
      <c r="C86" s="37"/>
      <c r="D86" s="37">
        <f t="shared" si="18"/>
        <v>-1211961.8371687215</v>
      </c>
      <c r="E86" s="37">
        <f t="shared" ref="E86:E117" si="21">IF((A86&lt;$B$12),IF(ISNUMBER($B$17),IF((A86&gt;=$B$17),(FV($B$18,1,-B86,-D86,B$9)-SUM(B86:D86)),(FV(B$5,1,-B86,-D86,B$9)-SUM(B86:D86))),(FV(B$5,1,-B86,-D86,B$9)-SUM(B86:D86))),(FV($H$7,1,-B86,-D86,B$9)-D86))</f>
        <v>-60598.091858436121</v>
      </c>
      <c r="F86" s="37">
        <f t="shared" ref="F86:F117" si="22">E86*B$8</f>
        <v>-15149.52296460903</v>
      </c>
      <c r="G86" s="37">
        <f t="shared" si="8"/>
        <v>278504.15034232644</v>
      </c>
      <c r="H86" s="37">
        <f t="shared" ref="H86:H117" si="23">(((B86+D86)+E86)-F86)-G86</f>
        <v>-1535914.5564048749</v>
      </c>
      <c r="I86" s="37"/>
      <c r="J86" s="43">
        <f t="shared" si="19"/>
        <v>2384587.4374524718</v>
      </c>
      <c r="K86" s="37">
        <f t="shared" ref="K86:K117" si="24">IF((A86&lt;$B$12),IF(ISNUMBER($B$17),IF((A86&gt;=$B$17),(FV($B$18,1,-B86,-J86,B$9)-SUM(B86,J86)),(FV(B$5,1,-B86,-J86,B$9)-SUM(B86,J86))),(FV(B$5,1,-B86,-J86,B$9)-SUM(B86,J86))),(FV($H$7,1,-B86,-J86,B$9)-SUM(B86,J86)))</f>
        <v>119229.37187262392</v>
      </c>
      <c r="L86" s="46">
        <f t="shared" si="10"/>
        <v>278504.15034232644</v>
      </c>
      <c r="M86" s="37">
        <f t="shared" ref="M86:M117" si="25">SUM(B86,J86,K86)-L86</f>
        <v>2225312.6589827691</v>
      </c>
      <c r="N86" s="31"/>
    </row>
    <row r="87" spans="1:14" ht="15" x14ac:dyDescent="0.3">
      <c r="A87" s="38">
        <f t="shared" ref="A87:A118" si="26">A86+1</f>
        <v>87</v>
      </c>
      <c r="B87" s="37">
        <f t="shared" si="20"/>
        <v>0</v>
      </c>
      <c r="C87" s="37"/>
      <c r="D87" s="37">
        <f t="shared" ref="D87:D118" si="27">H86</f>
        <v>-1535914.5564048749</v>
      </c>
      <c r="E87" s="37">
        <f t="shared" si="21"/>
        <v>-76795.727820243919</v>
      </c>
      <c r="F87" s="37">
        <f t="shared" si="22"/>
        <v>-19198.93195506098</v>
      </c>
      <c r="G87" s="37">
        <f t="shared" ref="G87:G132" si="28">IF((A87&gt;$H$4),0,IF((A87&lt;$B$12),0,IF((A87=($B$12)),FV($H$6,($B$12-$B$10),0,-$H$5),FV($H$6,1,0,-G86))))</f>
        <v>286859.27485259622</v>
      </c>
      <c r="H87" s="37">
        <f t="shared" si="23"/>
        <v>-1880370.6271226541</v>
      </c>
      <c r="I87" s="37"/>
      <c r="J87" s="43">
        <f t="shared" ref="J87:J118" si="29">M86</f>
        <v>2225312.6589827691</v>
      </c>
      <c r="K87" s="37">
        <f t="shared" si="24"/>
        <v>111265.63294913853</v>
      </c>
      <c r="L87" s="46">
        <f t="shared" ref="L87:L132" si="30">IF((A87&gt;$H$4),0,IF((A87&lt;$B$12),0,IF((A87=($B$12)),FV($H$6,($B$12-$B$10),0,-$H$5),FV($H$6,1,0,-L86))))</f>
        <v>286859.27485259622</v>
      </c>
      <c r="M87" s="37">
        <f t="shared" si="25"/>
        <v>2049719.0170793114</v>
      </c>
      <c r="N87" s="31"/>
    </row>
    <row r="88" spans="1:14" ht="15" x14ac:dyDescent="0.3">
      <c r="A88" s="38">
        <f t="shared" si="26"/>
        <v>88</v>
      </c>
      <c r="B88" s="37">
        <f t="shared" si="20"/>
        <v>0</v>
      </c>
      <c r="C88" s="37"/>
      <c r="D88" s="37">
        <f t="shared" si="27"/>
        <v>-1880370.6271226541</v>
      </c>
      <c r="E88" s="37">
        <f t="shared" si="21"/>
        <v>-94018.531356132822</v>
      </c>
      <c r="F88" s="37">
        <f t="shared" si="22"/>
        <v>-23504.632839033206</v>
      </c>
      <c r="G88" s="37">
        <f t="shared" si="28"/>
        <v>295465.0530981741</v>
      </c>
      <c r="H88" s="37">
        <f t="shared" si="23"/>
        <v>-2246349.5787379281</v>
      </c>
      <c r="I88" s="37"/>
      <c r="J88" s="43">
        <f t="shared" si="29"/>
        <v>2049719.0170793114</v>
      </c>
      <c r="K88" s="37">
        <f t="shared" si="24"/>
        <v>102485.95085396571</v>
      </c>
      <c r="L88" s="46">
        <f t="shared" si="30"/>
        <v>295465.0530981741</v>
      </c>
      <c r="M88" s="37">
        <f t="shared" si="25"/>
        <v>1856739.9148351031</v>
      </c>
      <c r="N88" s="31"/>
    </row>
    <row r="89" spans="1:14" ht="15" x14ac:dyDescent="0.3">
      <c r="A89" s="38">
        <f t="shared" si="26"/>
        <v>89</v>
      </c>
      <c r="B89" s="37">
        <f t="shared" si="20"/>
        <v>0</v>
      </c>
      <c r="C89" s="37"/>
      <c r="D89" s="37">
        <f t="shared" si="27"/>
        <v>-2246349.5787379281</v>
      </c>
      <c r="E89" s="37">
        <f t="shared" si="21"/>
        <v>-112317.47893689666</v>
      </c>
      <c r="F89" s="37">
        <f t="shared" si="22"/>
        <v>-28079.369734224165</v>
      </c>
      <c r="G89" s="37">
        <f t="shared" si="28"/>
        <v>304329.00469111931</v>
      </c>
      <c r="H89" s="37">
        <f t="shared" si="23"/>
        <v>-2634916.6926317196</v>
      </c>
      <c r="I89" s="37"/>
      <c r="J89" s="43">
        <f t="shared" si="29"/>
        <v>1856739.9148351031</v>
      </c>
      <c r="K89" s="37">
        <f t="shared" si="24"/>
        <v>92836.995741755236</v>
      </c>
      <c r="L89" s="46">
        <f t="shared" si="30"/>
        <v>304329.00469111931</v>
      </c>
      <c r="M89" s="37">
        <f t="shared" si="25"/>
        <v>1645247.905885739</v>
      </c>
      <c r="N89" s="31"/>
    </row>
    <row r="90" spans="1:14" ht="15" x14ac:dyDescent="0.3">
      <c r="A90" s="38">
        <f t="shared" si="26"/>
        <v>90</v>
      </c>
      <c r="B90" s="37">
        <f t="shared" si="20"/>
        <v>0</v>
      </c>
      <c r="C90" s="37"/>
      <c r="D90" s="37">
        <f t="shared" si="27"/>
        <v>-2634916.6926317196</v>
      </c>
      <c r="E90" s="37">
        <f t="shared" si="21"/>
        <v>-131745.83463158598</v>
      </c>
      <c r="F90" s="37">
        <f t="shared" si="22"/>
        <v>-32936.458657896495</v>
      </c>
      <c r="G90" s="37">
        <f t="shared" si="28"/>
        <v>313458.87483185291</v>
      </c>
      <c r="H90" s="37">
        <f t="shared" si="23"/>
        <v>-3047184.943437262</v>
      </c>
      <c r="I90" s="37"/>
      <c r="J90" s="43">
        <f t="shared" si="29"/>
        <v>1645247.905885739</v>
      </c>
      <c r="K90" s="37">
        <f t="shared" si="24"/>
        <v>82262.395294287009</v>
      </c>
      <c r="L90" s="46">
        <f t="shared" si="30"/>
        <v>313458.87483185291</v>
      </c>
      <c r="M90" s="37">
        <f t="shared" si="25"/>
        <v>1414051.4263481731</v>
      </c>
      <c r="N90" s="31"/>
    </row>
    <row r="91" spans="1:14" ht="15" x14ac:dyDescent="0.3">
      <c r="A91" s="38">
        <f t="shared" si="26"/>
        <v>91</v>
      </c>
      <c r="B91" s="37">
        <f t="shared" si="20"/>
        <v>0</v>
      </c>
      <c r="C91" s="37"/>
      <c r="D91" s="37">
        <f t="shared" si="27"/>
        <v>-3047184.943437262</v>
      </c>
      <c r="E91" s="37">
        <f t="shared" si="21"/>
        <v>-152359.24717186345</v>
      </c>
      <c r="F91" s="37">
        <f t="shared" si="22"/>
        <v>-38089.811792965862</v>
      </c>
      <c r="G91" s="37">
        <f t="shared" si="28"/>
        <v>0</v>
      </c>
      <c r="H91" s="37">
        <f t="shared" si="23"/>
        <v>-3161454.3788161594</v>
      </c>
      <c r="I91" s="37"/>
      <c r="J91" s="43">
        <f t="shared" si="29"/>
        <v>1414051.4263481731</v>
      </c>
      <c r="K91" s="37">
        <f t="shared" si="24"/>
        <v>70702.5713174087</v>
      </c>
      <c r="L91" s="46">
        <f t="shared" si="30"/>
        <v>0</v>
      </c>
      <c r="M91" s="37">
        <f t="shared" si="25"/>
        <v>1484753.9976655818</v>
      </c>
      <c r="N91" s="11"/>
    </row>
    <row r="92" spans="1:14" ht="15" x14ac:dyDescent="0.3">
      <c r="A92" s="38">
        <f t="shared" si="26"/>
        <v>92</v>
      </c>
      <c r="B92" s="37">
        <f t="shared" si="20"/>
        <v>0</v>
      </c>
      <c r="C92" s="37"/>
      <c r="D92" s="37">
        <f t="shared" si="27"/>
        <v>-3161454.3788161594</v>
      </c>
      <c r="E92" s="37">
        <f t="shared" si="21"/>
        <v>-158072.71894080797</v>
      </c>
      <c r="F92" s="37">
        <f t="shared" si="22"/>
        <v>-39518.179735201993</v>
      </c>
      <c r="G92" s="37">
        <f t="shared" si="28"/>
        <v>0</v>
      </c>
      <c r="H92" s="37">
        <f t="shared" si="23"/>
        <v>-3280008.9180217655</v>
      </c>
      <c r="I92" s="37"/>
      <c r="J92" s="43">
        <f t="shared" si="29"/>
        <v>1484753.9976655818</v>
      </c>
      <c r="K92" s="37">
        <f t="shared" si="24"/>
        <v>74237.699883279158</v>
      </c>
      <c r="L92" s="46">
        <f t="shared" si="30"/>
        <v>0</v>
      </c>
      <c r="M92" s="37">
        <f t="shared" si="25"/>
        <v>1558991.6975488609</v>
      </c>
      <c r="N92" s="11"/>
    </row>
    <row r="93" spans="1:14" ht="15" x14ac:dyDescent="0.3">
      <c r="A93" s="38">
        <f t="shared" si="26"/>
        <v>93</v>
      </c>
      <c r="B93" s="37">
        <f t="shared" si="20"/>
        <v>0</v>
      </c>
      <c r="C93" s="37"/>
      <c r="D93" s="37">
        <f t="shared" si="27"/>
        <v>-3280008.9180217655</v>
      </c>
      <c r="E93" s="37">
        <f t="shared" si="21"/>
        <v>-164000.44590108842</v>
      </c>
      <c r="F93" s="37">
        <f t="shared" si="22"/>
        <v>-41000.111475272104</v>
      </c>
      <c r="G93" s="37">
        <f t="shared" si="28"/>
        <v>0</v>
      </c>
      <c r="H93" s="37">
        <f t="shared" si="23"/>
        <v>-3403009.2524475818</v>
      </c>
      <c r="I93" s="37"/>
      <c r="J93" s="43">
        <f t="shared" si="29"/>
        <v>1558991.6975488609</v>
      </c>
      <c r="K93" s="37">
        <f t="shared" si="24"/>
        <v>77949.584877443034</v>
      </c>
      <c r="L93" s="46">
        <f t="shared" si="30"/>
        <v>0</v>
      </c>
      <c r="M93" s="37">
        <f t="shared" si="25"/>
        <v>1636941.282426304</v>
      </c>
      <c r="N93" s="11"/>
    </row>
    <row r="94" spans="1:14" ht="15" x14ac:dyDescent="0.3">
      <c r="A94" s="38">
        <f t="shared" si="26"/>
        <v>94</v>
      </c>
      <c r="B94" s="37">
        <f t="shared" si="20"/>
        <v>0</v>
      </c>
      <c r="C94" s="37"/>
      <c r="D94" s="37">
        <f t="shared" si="27"/>
        <v>-3403009.2524475818</v>
      </c>
      <c r="E94" s="37">
        <f t="shared" si="21"/>
        <v>-170150.46262237942</v>
      </c>
      <c r="F94" s="37">
        <f t="shared" si="22"/>
        <v>-42537.615655594855</v>
      </c>
      <c r="G94" s="37">
        <f t="shared" si="28"/>
        <v>0</v>
      </c>
      <c r="H94" s="37">
        <f t="shared" si="23"/>
        <v>-3530622.0994143663</v>
      </c>
      <c r="I94" s="37"/>
      <c r="J94" s="43">
        <f t="shared" si="29"/>
        <v>1636941.282426304</v>
      </c>
      <c r="K94" s="37">
        <f t="shared" si="24"/>
        <v>81847.064121315256</v>
      </c>
      <c r="L94" s="46">
        <f t="shared" si="30"/>
        <v>0</v>
      </c>
      <c r="M94" s="37">
        <f t="shared" si="25"/>
        <v>1718788.3465476192</v>
      </c>
      <c r="N94" s="11"/>
    </row>
    <row r="95" spans="1:14" ht="15" x14ac:dyDescent="0.3">
      <c r="A95" s="38">
        <f t="shared" si="26"/>
        <v>95</v>
      </c>
      <c r="B95" s="37">
        <f t="shared" si="20"/>
        <v>0</v>
      </c>
      <c r="C95" s="37"/>
      <c r="D95" s="37">
        <f t="shared" si="27"/>
        <v>-3530622.0994143663</v>
      </c>
      <c r="E95" s="37">
        <f t="shared" si="21"/>
        <v>-176531.10497071827</v>
      </c>
      <c r="F95" s="37">
        <f t="shared" si="22"/>
        <v>-44132.776242679567</v>
      </c>
      <c r="G95" s="37">
        <f t="shared" si="28"/>
        <v>0</v>
      </c>
      <c r="H95" s="37">
        <f t="shared" si="23"/>
        <v>-3663020.4281424051</v>
      </c>
      <c r="I95" s="37"/>
      <c r="J95" s="43">
        <f t="shared" si="29"/>
        <v>1718788.3465476192</v>
      </c>
      <c r="K95" s="37">
        <f t="shared" si="24"/>
        <v>85939.417327380972</v>
      </c>
      <c r="L95" s="46">
        <f t="shared" si="30"/>
        <v>0</v>
      </c>
      <c r="M95" s="37">
        <f t="shared" si="25"/>
        <v>1804727.7638750002</v>
      </c>
      <c r="N95" s="11"/>
    </row>
    <row r="96" spans="1:14" ht="15" x14ac:dyDescent="0.3">
      <c r="A96" s="38">
        <f t="shared" si="26"/>
        <v>96</v>
      </c>
      <c r="B96" s="37">
        <f t="shared" si="20"/>
        <v>0</v>
      </c>
      <c r="C96" s="37"/>
      <c r="D96" s="37">
        <f t="shared" si="27"/>
        <v>-3663020.4281424051</v>
      </c>
      <c r="E96" s="37">
        <f t="shared" si="21"/>
        <v>-183151.0214071204</v>
      </c>
      <c r="F96" s="37">
        <f t="shared" si="22"/>
        <v>-45787.755351780099</v>
      </c>
      <c r="G96" s="37">
        <f t="shared" si="28"/>
        <v>0</v>
      </c>
      <c r="H96" s="37">
        <f t="shared" si="23"/>
        <v>-3800383.6941977455</v>
      </c>
      <c r="I96" s="37"/>
      <c r="J96" s="43">
        <f t="shared" si="29"/>
        <v>1804727.7638750002</v>
      </c>
      <c r="K96" s="37">
        <f t="shared" si="24"/>
        <v>90236.388193750056</v>
      </c>
      <c r="L96" s="46">
        <f t="shared" si="30"/>
        <v>0</v>
      </c>
      <c r="M96" s="37">
        <f t="shared" si="25"/>
        <v>1894964.1520687502</v>
      </c>
      <c r="N96" s="11"/>
    </row>
    <row r="97" spans="1:14" ht="15" x14ac:dyDescent="0.3">
      <c r="A97" s="38">
        <f t="shared" si="26"/>
        <v>97</v>
      </c>
      <c r="B97" s="37">
        <f t="shared" si="20"/>
        <v>0</v>
      </c>
      <c r="C97" s="37"/>
      <c r="D97" s="37">
        <f t="shared" si="27"/>
        <v>-3800383.6941977455</v>
      </c>
      <c r="E97" s="37">
        <f t="shared" si="21"/>
        <v>-190019.18470988749</v>
      </c>
      <c r="F97" s="37">
        <f t="shared" si="22"/>
        <v>-47504.796177471871</v>
      </c>
      <c r="G97" s="37">
        <f t="shared" si="28"/>
        <v>0</v>
      </c>
      <c r="H97" s="37">
        <f t="shared" si="23"/>
        <v>-3942898.082730161</v>
      </c>
      <c r="I97" s="37"/>
      <c r="J97" s="43">
        <f t="shared" si="29"/>
        <v>1894964.1520687502</v>
      </c>
      <c r="K97" s="37">
        <f t="shared" si="24"/>
        <v>94748.207603437593</v>
      </c>
      <c r="L97" s="46">
        <f t="shared" si="30"/>
        <v>0</v>
      </c>
      <c r="M97" s="37">
        <f t="shared" si="25"/>
        <v>1989712.3596721878</v>
      </c>
      <c r="N97" s="11"/>
    </row>
    <row r="98" spans="1:14" ht="15" x14ac:dyDescent="0.3">
      <c r="A98" s="38">
        <f t="shared" si="26"/>
        <v>98</v>
      </c>
      <c r="B98" s="37">
        <f t="shared" si="20"/>
        <v>0</v>
      </c>
      <c r="C98" s="37"/>
      <c r="D98" s="37">
        <f t="shared" si="27"/>
        <v>-3942898.082730161</v>
      </c>
      <c r="E98" s="37">
        <f t="shared" si="21"/>
        <v>-197144.90413650824</v>
      </c>
      <c r="F98" s="37">
        <f t="shared" si="22"/>
        <v>-49286.226034127059</v>
      </c>
      <c r="G98" s="37">
        <f t="shared" si="28"/>
        <v>0</v>
      </c>
      <c r="H98" s="37">
        <f t="shared" si="23"/>
        <v>-4090756.7608325421</v>
      </c>
      <c r="I98" s="37"/>
      <c r="J98" s="43">
        <f t="shared" si="29"/>
        <v>1989712.3596721878</v>
      </c>
      <c r="K98" s="37">
        <f t="shared" si="24"/>
        <v>99485.617983609438</v>
      </c>
      <c r="L98" s="46">
        <f t="shared" si="30"/>
        <v>0</v>
      </c>
      <c r="M98" s="37">
        <f t="shared" si="25"/>
        <v>2089197.9776557973</v>
      </c>
      <c r="N98" s="11"/>
    </row>
    <row r="99" spans="1:14" ht="15" x14ac:dyDescent="0.3">
      <c r="A99" s="38">
        <f t="shared" si="26"/>
        <v>99</v>
      </c>
      <c r="B99" s="37">
        <f t="shared" si="20"/>
        <v>0</v>
      </c>
      <c r="C99" s="37"/>
      <c r="D99" s="37">
        <f t="shared" si="27"/>
        <v>-4090756.7608325421</v>
      </c>
      <c r="E99" s="37">
        <f t="shared" si="21"/>
        <v>-204537.83804162731</v>
      </c>
      <c r="F99" s="37">
        <f t="shared" si="22"/>
        <v>-51134.459510406828</v>
      </c>
      <c r="G99" s="37">
        <f t="shared" si="28"/>
        <v>0</v>
      </c>
      <c r="H99" s="37">
        <f t="shared" si="23"/>
        <v>-4244160.1393637629</v>
      </c>
      <c r="I99" s="37"/>
      <c r="J99" s="43">
        <f t="shared" si="29"/>
        <v>2089197.9776557973</v>
      </c>
      <c r="K99" s="37">
        <f t="shared" si="24"/>
        <v>104459.89888279</v>
      </c>
      <c r="L99" s="46">
        <f t="shared" si="30"/>
        <v>0</v>
      </c>
      <c r="M99" s="37">
        <f t="shared" si="25"/>
        <v>2193657.8765385873</v>
      </c>
      <c r="N99" s="11"/>
    </row>
    <row r="100" spans="1:14" ht="15" x14ac:dyDescent="0.3">
      <c r="A100" s="38">
        <f t="shared" si="26"/>
        <v>100</v>
      </c>
      <c r="B100" s="37">
        <f t="shared" si="20"/>
        <v>0</v>
      </c>
      <c r="C100" s="37"/>
      <c r="D100" s="37">
        <f t="shared" si="27"/>
        <v>-4244160.1393637629</v>
      </c>
      <c r="E100" s="37">
        <f t="shared" si="21"/>
        <v>-212208.0069681881</v>
      </c>
      <c r="F100" s="37">
        <f t="shared" si="22"/>
        <v>-53052.001742047025</v>
      </c>
      <c r="G100" s="37">
        <f t="shared" si="28"/>
        <v>0</v>
      </c>
      <c r="H100" s="37">
        <f t="shared" si="23"/>
        <v>-4403316.1445899038</v>
      </c>
      <c r="I100" s="37"/>
      <c r="J100" s="43">
        <f t="shared" si="29"/>
        <v>2193657.8765385873</v>
      </c>
      <c r="K100" s="37">
        <f t="shared" si="24"/>
        <v>109682.89382692939</v>
      </c>
      <c r="L100" s="46">
        <f t="shared" si="30"/>
        <v>0</v>
      </c>
      <c r="M100" s="37">
        <f t="shared" si="25"/>
        <v>2303340.7703655167</v>
      </c>
      <c r="N100" s="11"/>
    </row>
    <row r="101" spans="1:14" ht="15" x14ac:dyDescent="0.3">
      <c r="A101" s="38">
        <f t="shared" si="26"/>
        <v>101</v>
      </c>
      <c r="B101" s="37">
        <f t="shared" si="20"/>
        <v>0</v>
      </c>
      <c r="C101" s="37"/>
      <c r="D101" s="37">
        <f t="shared" si="27"/>
        <v>-4403316.1445899038</v>
      </c>
      <c r="E101" s="37">
        <f t="shared" si="21"/>
        <v>-220165.80722949561</v>
      </c>
      <c r="F101" s="37">
        <f t="shared" si="22"/>
        <v>-55041.451807373902</v>
      </c>
      <c r="G101" s="37">
        <f t="shared" si="28"/>
        <v>0</v>
      </c>
      <c r="H101" s="37">
        <f t="shared" si="23"/>
        <v>-4568440.5000120252</v>
      </c>
      <c r="I101" s="37"/>
      <c r="J101" s="43">
        <f t="shared" si="29"/>
        <v>2303340.7703655167</v>
      </c>
      <c r="K101" s="37">
        <f t="shared" si="24"/>
        <v>115167.03851827607</v>
      </c>
      <c r="L101" s="46">
        <f t="shared" si="30"/>
        <v>0</v>
      </c>
      <c r="M101" s="37">
        <f t="shared" si="25"/>
        <v>2418507.8088837927</v>
      </c>
      <c r="N101" s="11"/>
    </row>
    <row r="102" spans="1:14" ht="15" x14ac:dyDescent="0.3">
      <c r="A102" s="38">
        <f t="shared" si="26"/>
        <v>102</v>
      </c>
      <c r="B102" s="37">
        <f t="shared" si="20"/>
        <v>0</v>
      </c>
      <c r="C102" s="37"/>
      <c r="D102" s="37">
        <f t="shared" si="27"/>
        <v>-4568440.5000120252</v>
      </c>
      <c r="E102" s="37">
        <f t="shared" si="21"/>
        <v>-228422.02500060108</v>
      </c>
      <c r="F102" s="37">
        <f t="shared" si="22"/>
        <v>-57105.506250150269</v>
      </c>
      <c r="G102" s="37">
        <f t="shared" si="28"/>
        <v>0</v>
      </c>
      <c r="H102" s="37">
        <f t="shared" si="23"/>
        <v>-4739757.0187624758</v>
      </c>
      <c r="I102" s="37"/>
      <c r="J102" s="43">
        <f t="shared" si="29"/>
        <v>2418507.8088837927</v>
      </c>
      <c r="K102" s="37">
        <f t="shared" si="24"/>
        <v>120925.39044418978</v>
      </c>
      <c r="L102" s="46">
        <f t="shared" si="30"/>
        <v>0</v>
      </c>
      <c r="M102" s="37">
        <f t="shared" si="25"/>
        <v>2539433.1993279825</v>
      </c>
      <c r="N102" s="11"/>
    </row>
    <row r="103" spans="1:14" ht="15" x14ac:dyDescent="0.3">
      <c r="A103" s="38">
        <f t="shared" si="26"/>
        <v>103</v>
      </c>
      <c r="B103" s="37">
        <f t="shared" si="20"/>
        <v>0</v>
      </c>
      <c r="C103" s="37"/>
      <c r="D103" s="37">
        <f t="shared" si="27"/>
        <v>-4739757.0187624758</v>
      </c>
      <c r="E103" s="37">
        <f t="shared" si="21"/>
        <v>-236987.85093812365</v>
      </c>
      <c r="F103" s="37">
        <f t="shared" si="22"/>
        <v>-59246.962734530913</v>
      </c>
      <c r="G103" s="37">
        <f t="shared" si="28"/>
        <v>0</v>
      </c>
      <c r="H103" s="37">
        <f t="shared" si="23"/>
        <v>-4917497.9069660688</v>
      </c>
      <c r="I103" s="37"/>
      <c r="J103" s="43">
        <f t="shared" si="29"/>
        <v>2539433.1993279825</v>
      </c>
      <c r="K103" s="37">
        <f t="shared" si="24"/>
        <v>126971.65996639943</v>
      </c>
      <c r="L103" s="46">
        <f t="shared" si="30"/>
        <v>0</v>
      </c>
      <c r="M103" s="37">
        <f t="shared" si="25"/>
        <v>2666404.8592943819</v>
      </c>
      <c r="N103" s="11"/>
    </row>
    <row r="104" spans="1:14" ht="15" x14ac:dyDescent="0.3">
      <c r="A104" s="38">
        <f t="shared" si="26"/>
        <v>104</v>
      </c>
      <c r="B104" s="37">
        <f t="shared" si="20"/>
        <v>0</v>
      </c>
      <c r="C104" s="37"/>
      <c r="D104" s="37">
        <f t="shared" si="27"/>
        <v>-4917497.9069660688</v>
      </c>
      <c r="E104" s="37">
        <f t="shared" si="21"/>
        <v>-245874.89534830395</v>
      </c>
      <c r="F104" s="37">
        <f t="shared" si="22"/>
        <v>-61468.723837075988</v>
      </c>
      <c r="G104" s="37">
        <f t="shared" si="28"/>
        <v>0</v>
      </c>
      <c r="H104" s="37">
        <f t="shared" si="23"/>
        <v>-5101904.078477297</v>
      </c>
      <c r="I104" s="37"/>
      <c r="J104" s="43">
        <f t="shared" si="29"/>
        <v>2666404.8592943819</v>
      </c>
      <c r="K104" s="37">
        <f t="shared" si="24"/>
        <v>133320.24296471942</v>
      </c>
      <c r="L104" s="46">
        <f t="shared" si="30"/>
        <v>0</v>
      </c>
      <c r="M104" s="37">
        <f t="shared" si="25"/>
        <v>2799725.1022591013</v>
      </c>
      <c r="N104" s="11"/>
    </row>
    <row r="105" spans="1:14" ht="15" x14ac:dyDescent="0.3">
      <c r="A105" s="38">
        <f t="shared" si="26"/>
        <v>105</v>
      </c>
      <c r="B105" s="37">
        <f t="shared" si="20"/>
        <v>0</v>
      </c>
      <c r="C105" s="37"/>
      <c r="D105" s="37">
        <f t="shared" si="27"/>
        <v>-5101904.078477297</v>
      </c>
      <c r="E105" s="37">
        <f t="shared" si="21"/>
        <v>-255095.20392386522</v>
      </c>
      <c r="F105" s="37">
        <f t="shared" si="22"/>
        <v>-63773.800980966305</v>
      </c>
      <c r="G105" s="37">
        <f t="shared" si="28"/>
        <v>0</v>
      </c>
      <c r="H105" s="37">
        <f t="shared" si="23"/>
        <v>-5293225.4814201957</v>
      </c>
      <c r="I105" s="37"/>
      <c r="J105" s="43">
        <f t="shared" si="29"/>
        <v>2799725.1022591013</v>
      </c>
      <c r="K105" s="37">
        <f t="shared" si="24"/>
        <v>139986.25511295535</v>
      </c>
      <c r="L105" s="46">
        <f t="shared" si="30"/>
        <v>0</v>
      </c>
      <c r="M105" s="37">
        <f t="shared" si="25"/>
        <v>2939711.3573720567</v>
      </c>
      <c r="N105" s="11"/>
    </row>
    <row r="106" spans="1:14" ht="15" x14ac:dyDescent="0.3">
      <c r="A106" s="38">
        <f t="shared" si="26"/>
        <v>106</v>
      </c>
      <c r="B106" s="37">
        <f t="shared" si="20"/>
        <v>0</v>
      </c>
      <c r="C106" s="37"/>
      <c r="D106" s="37">
        <f t="shared" si="27"/>
        <v>-5293225.4814201957</v>
      </c>
      <c r="E106" s="37">
        <f t="shared" si="21"/>
        <v>-264661.27407100983</v>
      </c>
      <c r="F106" s="37">
        <f t="shared" si="22"/>
        <v>-66165.318517752457</v>
      </c>
      <c r="G106" s="37">
        <f t="shared" si="28"/>
        <v>0</v>
      </c>
      <c r="H106" s="37">
        <f t="shared" si="23"/>
        <v>-5491721.4369734526</v>
      </c>
      <c r="I106" s="37"/>
      <c r="J106" s="43">
        <f t="shared" si="29"/>
        <v>2939711.3573720567</v>
      </c>
      <c r="K106" s="37">
        <f t="shared" si="24"/>
        <v>146985.56786860293</v>
      </c>
      <c r="L106" s="46">
        <f t="shared" si="30"/>
        <v>0</v>
      </c>
      <c r="M106" s="37">
        <f t="shared" si="25"/>
        <v>3086696.9252406596</v>
      </c>
      <c r="N106" s="11"/>
    </row>
    <row r="107" spans="1:14" ht="15" x14ac:dyDescent="0.3">
      <c r="A107" s="38">
        <f t="shared" si="26"/>
        <v>107</v>
      </c>
      <c r="B107" s="37">
        <f t="shared" si="20"/>
        <v>0</v>
      </c>
      <c r="C107" s="37"/>
      <c r="D107" s="37">
        <f t="shared" si="27"/>
        <v>-5491721.4369734526</v>
      </c>
      <c r="E107" s="37">
        <f t="shared" si="21"/>
        <v>-274586.07184867281</v>
      </c>
      <c r="F107" s="37">
        <f t="shared" si="22"/>
        <v>-68646.517962168204</v>
      </c>
      <c r="G107" s="37">
        <f t="shared" si="28"/>
        <v>0</v>
      </c>
      <c r="H107" s="37">
        <f t="shared" si="23"/>
        <v>-5697660.9908599574</v>
      </c>
      <c r="I107" s="37"/>
      <c r="J107" s="43">
        <f t="shared" si="29"/>
        <v>3086696.9252406596</v>
      </c>
      <c r="K107" s="37">
        <f t="shared" si="24"/>
        <v>154334.8462620331</v>
      </c>
      <c r="L107" s="46">
        <f t="shared" si="30"/>
        <v>0</v>
      </c>
      <c r="M107" s="37">
        <f t="shared" si="25"/>
        <v>3241031.7715026927</v>
      </c>
      <c r="N107" s="11"/>
    </row>
    <row r="108" spans="1:14" ht="15" x14ac:dyDescent="0.3">
      <c r="A108" s="38">
        <f t="shared" si="26"/>
        <v>108</v>
      </c>
      <c r="B108" s="37">
        <f t="shared" si="20"/>
        <v>0</v>
      </c>
      <c r="C108" s="37"/>
      <c r="D108" s="37">
        <f t="shared" si="27"/>
        <v>-5697660.9908599574</v>
      </c>
      <c r="E108" s="37">
        <f t="shared" si="21"/>
        <v>-284883.04954299796</v>
      </c>
      <c r="F108" s="37">
        <f t="shared" si="22"/>
        <v>-71220.762385749491</v>
      </c>
      <c r="G108" s="37">
        <f t="shared" si="28"/>
        <v>0</v>
      </c>
      <c r="H108" s="37">
        <f t="shared" si="23"/>
        <v>-5911323.2780172061</v>
      </c>
      <c r="I108" s="37"/>
      <c r="J108" s="43">
        <f t="shared" si="29"/>
        <v>3241031.7715026927</v>
      </c>
      <c r="K108" s="37">
        <f t="shared" si="24"/>
        <v>162051.58857513499</v>
      </c>
      <c r="L108" s="46">
        <f t="shared" si="30"/>
        <v>0</v>
      </c>
      <c r="M108" s="37">
        <f t="shared" si="25"/>
        <v>3403083.3600778277</v>
      </c>
      <c r="N108" s="11"/>
    </row>
    <row r="109" spans="1:14" ht="15" x14ac:dyDescent="0.3">
      <c r="A109" s="38">
        <f t="shared" si="26"/>
        <v>109</v>
      </c>
      <c r="B109" s="37">
        <f t="shared" si="20"/>
        <v>0</v>
      </c>
      <c r="C109" s="37"/>
      <c r="D109" s="37">
        <f t="shared" si="27"/>
        <v>-5911323.2780172061</v>
      </c>
      <c r="E109" s="37">
        <f t="shared" si="21"/>
        <v>-295566.16390086059</v>
      </c>
      <c r="F109" s="37">
        <f t="shared" si="22"/>
        <v>-73891.540975215146</v>
      </c>
      <c r="G109" s="37">
        <f t="shared" si="28"/>
        <v>0</v>
      </c>
      <c r="H109" s="37">
        <f t="shared" si="23"/>
        <v>-6132997.9009428518</v>
      </c>
      <c r="I109" s="37"/>
      <c r="J109" s="43">
        <f t="shared" si="29"/>
        <v>3403083.3600778277</v>
      </c>
      <c r="K109" s="37">
        <f t="shared" si="24"/>
        <v>170154.16800389159</v>
      </c>
      <c r="L109" s="46">
        <f t="shared" si="30"/>
        <v>0</v>
      </c>
      <c r="M109" s="37">
        <f t="shared" si="25"/>
        <v>3573237.5280817193</v>
      </c>
      <c r="N109" s="11"/>
    </row>
    <row r="110" spans="1:14" ht="15" x14ac:dyDescent="0.3">
      <c r="A110" s="38">
        <f t="shared" si="26"/>
        <v>110</v>
      </c>
      <c r="B110" s="37">
        <f t="shared" si="20"/>
        <v>0</v>
      </c>
      <c r="C110" s="37"/>
      <c r="D110" s="37">
        <f t="shared" si="27"/>
        <v>-6132997.9009428518</v>
      </c>
      <c r="E110" s="37">
        <f t="shared" si="21"/>
        <v>-306649.8950471431</v>
      </c>
      <c r="F110" s="37">
        <f t="shared" si="22"/>
        <v>-76662.473761785775</v>
      </c>
      <c r="G110" s="37">
        <f t="shared" si="28"/>
        <v>0</v>
      </c>
      <c r="H110" s="37">
        <f t="shared" si="23"/>
        <v>-6362985.3222282091</v>
      </c>
      <c r="I110" s="37"/>
      <c r="J110" s="43">
        <f t="shared" si="29"/>
        <v>3573237.5280817193</v>
      </c>
      <c r="K110" s="37">
        <f t="shared" si="24"/>
        <v>178661.87640408613</v>
      </c>
      <c r="L110" s="46">
        <f t="shared" si="30"/>
        <v>0</v>
      </c>
      <c r="M110" s="37">
        <f t="shared" si="25"/>
        <v>3751899.4044858054</v>
      </c>
      <c r="N110" s="11"/>
    </row>
    <row r="111" spans="1:14" ht="15" x14ac:dyDescent="0.3">
      <c r="A111" s="38">
        <f t="shared" si="26"/>
        <v>111</v>
      </c>
      <c r="B111" s="37">
        <f t="shared" si="20"/>
        <v>0</v>
      </c>
      <c r="C111" s="37"/>
      <c r="D111" s="37">
        <f t="shared" si="27"/>
        <v>-6362985.3222282091</v>
      </c>
      <c r="E111" s="37">
        <f t="shared" si="21"/>
        <v>-318149.26611141115</v>
      </c>
      <c r="F111" s="37">
        <f t="shared" si="22"/>
        <v>-79537.316527852789</v>
      </c>
      <c r="G111" s="37">
        <f t="shared" si="28"/>
        <v>0</v>
      </c>
      <c r="H111" s="37">
        <f t="shared" si="23"/>
        <v>-6601597.2718117675</v>
      </c>
      <c r="I111" s="37"/>
      <c r="J111" s="43">
        <f t="shared" si="29"/>
        <v>3751899.4044858054</v>
      </c>
      <c r="K111" s="37">
        <f t="shared" si="24"/>
        <v>187594.97022429062</v>
      </c>
      <c r="L111" s="46">
        <f t="shared" si="30"/>
        <v>0</v>
      </c>
      <c r="M111" s="37">
        <f t="shared" si="25"/>
        <v>3939494.374710096</v>
      </c>
      <c r="N111" s="11"/>
    </row>
    <row r="112" spans="1:14" ht="15" x14ac:dyDescent="0.3">
      <c r="A112" s="38">
        <f t="shared" si="26"/>
        <v>112</v>
      </c>
      <c r="B112" s="37">
        <f t="shared" si="20"/>
        <v>0</v>
      </c>
      <c r="C112" s="37"/>
      <c r="D112" s="37">
        <f t="shared" si="27"/>
        <v>-6601597.2718117675</v>
      </c>
      <c r="E112" s="37">
        <f t="shared" si="21"/>
        <v>-330079.86359058879</v>
      </c>
      <c r="F112" s="37">
        <f t="shared" si="22"/>
        <v>-82519.965897647198</v>
      </c>
      <c r="G112" s="37">
        <f t="shared" si="28"/>
        <v>0</v>
      </c>
      <c r="H112" s="37">
        <f t="shared" si="23"/>
        <v>-6849157.1695047095</v>
      </c>
      <c r="I112" s="37"/>
      <c r="J112" s="43">
        <f t="shared" si="29"/>
        <v>3939494.374710096</v>
      </c>
      <c r="K112" s="37">
        <f t="shared" si="24"/>
        <v>196974.7187355049</v>
      </c>
      <c r="L112" s="46">
        <f t="shared" si="30"/>
        <v>0</v>
      </c>
      <c r="M112" s="37">
        <f t="shared" si="25"/>
        <v>4136469.0934456009</v>
      </c>
      <c r="N112" s="11"/>
    </row>
    <row r="113" spans="1:14" ht="15" x14ac:dyDescent="0.3">
      <c r="A113" s="38">
        <f t="shared" si="26"/>
        <v>113</v>
      </c>
      <c r="B113" s="37">
        <f t="shared" si="20"/>
        <v>0</v>
      </c>
      <c r="C113" s="37"/>
      <c r="D113" s="37">
        <f t="shared" si="27"/>
        <v>-6849157.1695047095</v>
      </c>
      <c r="E113" s="37">
        <f t="shared" si="21"/>
        <v>-342457.85847523622</v>
      </c>
      <c r="F113" s="37">
        <f t="shared" si="22"/>
        <v>-85614.464618809056</v>
      </c>
      <c r="G113" s="37">
        <f t="shared" si="28"/>
        <v>0</v>
      </c>
      <c r="H113" s="37">
        <f t="shared" si="23"/>
        <v>-7106000.5633611362</v>
      </c>
      <c r="I113" s="37"/>
      <c r="J113" s="43">
        <f t="shared" si="29"/>
        <v>4136469.0934456009</v>
      </c>
      <c r="K113" s="37">
        <f t="shared" si="24"/>
        <v>206823.45467227977</v>
      </c>
      <c r="L113" s="46">
        <f t="shared" si="30"/>
        <v>0</v>
      </c>
      <c r="M113" s="37">
        <f t="shared" si="25"/>
        <v>4343292.5481178807</v>
      </c>
      <c r="N113" s="11"/>
    </row>
    <row r="114" spans="1:14" ht="15" x14ac:dyDescent="0.3">
      <c r="A114" s="38">
        <f t="shared" si="26"/>
        <v>114</v>
      </c>
      <c r="B114" s="37">
        <f t="shared" si="20"/>
        <v>0</v>
      </c>
      <c r="C114" s="37"/>
      <c r="D114" s="37">
        <f t="shared" si="27"/>
        <v>-7106000.5633611362</v>
      </c>
      <c r="E114" s="37">
        <f t="shared" si="21"/>
        <v>-355300.02816805709</v>
      </c>
      <c r="F114" s="37">
        <f t="shared" si="22"/>
        <v>-88825.007042014273</v>
      </c>
      <c r="G114" s="37">
        <f t="shared" si="28"/>
        <v>0</v>
      </c>
      <c r="H114" s="37">
        <f t="shared" si="23"/>
        <v>-7372475.5844871793</v>
      </c>
      <c r="I114" s="37"/>
      <c r="J114" s="43">
        <f t="shared" si="29"/>
        <v>4343292.5481178807</v>
      </c>
      <c r="K114" s="37">
        <f t="shared" si="24"/>
        <v>217164.62740589399</v>
      </c>
      <c r="L114" s="46">
        <f t="shared" si="30"/>
        <v>0</v>
      </c>
      <c r="M114" s="37">
        <f t="shared" si="25"/>
        <v>4560457.1755237747</v>
      </c>
      <c r="N114" s="11"/>
    </row>
    <row r="115" spans="1:14" ht="15" x14ac:dyDescent="0.3">
      <c r="A115" s="38">
        <f t="shared" si="26"/>
        <v>115</v>
      </c>
      <c r="B115" s="37">
        <f t="shared" si="20"/>
        <v>0</v>
      </c>
      <c r="C115" s="37"/>
      <c r="D115" s="37">
        <f t="shared" si="27"/>
        <v>-7372475.5844871793</v>
      </c>
      <c r="E115" s="37">
        <f t="shared" si="21"/>
        <v>-368623.77922435943</v>
      </c>
      <c r="F115" s="37">
        <f t="shared" si="22"/>
        <v>-92155.944806089858</v>
      </c>
      <c r="G115" s="37">
        <f t="shared" si="28"/>
        <v>0</v>
      </c>
      <c r="H115" s="37">
        <f t="shared" si="23"/>
        <v>-7648943.4189054491</v>
      </c>
      <c r="I115" s="37"/>
      <c r="J115" s="43">
        <f t="shared" si="29"/>
        <v>4560457.1755237747</v>
      </c>
      <c r="K115" s="37">
        <f t="shared" si="24"/>
        <v>228022.85877618939</v>
      </c>
      <c r="L115" s="46">
        <f t="shared" si="30"/>
        <v>0</v>
      </c>
      <c r="M115" s="37">
        <f t="shared" si="25"/>
        <v>4788480.0342999641</v>
      </c>
      <c r="N115" s="11"/>
    </row>
    <row r="116" spans="1:14" ht="15" x14ac:dyDescent="0.3">
      <c r="A116" s="38">
        <f t="shared" si="26"/>
        <v>116</v>
      </c>
      <c r="B116" s="37">
        <f t="shared" si="20"/>
        <v>0</v>
      </c>
      <c r="C116" s="37"/>
      <c r="D116" s="37">
        <f t="shared" si="27"/>
        <v>-7648943.4189054491</v>
      </c>
      <c r="E116" s="37">
        <f t="shared" si="21"/>
        <v>-382447.17094527278</v>
      </c>
      <c r="F116" s="37">
        <f t="shared" si="22"/>
        <v>-95611.792736318195</v>
      </c>
      <c r="G116" s="37">
        <f t="shared" si="28"/>
        <v>0</v>
      </c>
      <c r="H116" s="37">
        <f t="shared" si="23"/>
        <v>-7935778.7971144039</v>
      </c>
      <c r="I116" s="37"/>
      <c r="J116" s="43">
        <f t="shared" si="29"/>
        <v>4788480.0342999641</v>
      </c>
      <c r="K116" s="37">
        <f t="shared" si="24"/>
        <v>239424.00171499886</v>
      </c>
      <c r="L116" s="46">
        <f t="shared" si="30"/>
        <v>0</v>
      </c>
      <c r="M116" s="37">
        <f t="shared" si="25"/>
        <v>5027904.0360149629</v>
      </c>
      <c r="N116" s="11"/>
    </row>
    <row r="117" spans="1:14" ht="15" x14ac:dyDescent="0.3">
      <c r="A117" s="38">
        <f t="shared" si="26"/>
        <v>117</v>
      </c>
      <c r="B117" s="37">
        <f t="shared" si="20"/>
        <v>0</v>
      </c>
      <c r="C117" s="37"/>
      <c r="D117" s="37">
        <f t="shared" si="27"/>
        <v>-7935778.7971144039</v>
      </c>
      <c r="E117" s="37">
        <f t="shared" si="21"/>
        <v>-396788.93985572085</v>
      </c>
      <c r="F117" s="37">
        <f t="shared" si="22"/>
        <v>-99197.234963930212</v>
      </c>
      <c r="G117" s="37">
        <f t="shared" si="28"/>
        <v>0</v>
      </c>
      <c r="H117" s="37">
        <f t="shared" si="23"/>
        <v>-8233370.5020061946</v>
      </c>
      <c r="I117" s="37"/>
      <c r="J117" s="43">
        <f t="shared" si="29"/>
        <v>5027904.0360149629</v>
      </c>
      <c r="K117" s="37">
        <f t="shared" si="24"/>
        <v>251395.20180074871</v>
      </c>
      <c r="L117" s="46">
        <f t="shared" si="30"/>
        <v>0</v>
      </c>
      <c r="M117" s="37">
        <f t="shared" si="25"/>
        <v>5279299.2378157116</v>
      </c>
      <c r="N117" s="11"/>
    </row>
    <row r="118" spans="1:14" ht="15" x14ac:dyDescent="0.3">
      <c r="A118" s="38">
        <f t="shared" si="26"/>
        <v>118</v>
      </c>
      <c r="B118" s="37">
        <f t="shared" ref="B118:B132" si="31">IF((A118&lt;$B$11),0,IF((A118=$B$11),$B$6,IF((A118&lt;=$B$13),(B117+B$7),0)))</f>
        <v>0</v>
      </c>
      <c r="C118" s="37"/>
      <c r="D118" s="37">
        <f t="shared" si="27"/>
        <v>-8233370.5020061946</v>
      </c>
      <c r="E118" s="37">
        <f t="shared" ref="E118:E132" si="32">IF((A118&lt;$B$12),IF(ISNUMBER($B$17),IF((A118&gt;=$B$17),(FV($B$18,1,-B118,-D118,B$9)-SUM(B118:D118)),(FV(B$5,1,-B118,-D118,B$9)-SUM(B118:D118))),(FV(B$5,1,-B118,-D118,B$9)-SUM(B118:D118))),(FV($H$7,1,-B118,-D118,B$9)-D118))</f>
        <v>-411668.52510031033</v>
      </c>
      <c r="F118" s="37">
        <f t="shared" ref="F118:F132" si="33">E118*B$8</f>
        <v>-102917.13127507758</v>
      </c>
      <c r="G118" s="37">
        <f t="shared" si="28"/>
        <v>0</v>
      </c>
      <c r="H118" s="37">
        <f t="shared" ref="H118:H132" si="34">(((B118+D118)+E118)-F118)-G118</f>
        <v>-8542121.8958314266</v>
      </c>
      <c r="I118" s="37"/>
      <c r="J118" s="43">
        <f t="shared" si="29"/>
        <v>5279299.2378157116</v>
      </c>
      <c r="K118" s="37">
        <f t="shared" ref="K118:K132" si="35">IF((A118&lt;$B$12),IF(ISNUMBER($B$17),IF((A118&gt;=$B$17),(FV($B$18,1,-B118,-J118,B$9)-SUM(B118,J118)),(FV(B$5,1,-B118,-J118,B$9)-SUM(B118,J118))),(FV(B$5,1,-B118,-J118,B$9)-SUM(B118,J118))),(FV($H$7,1,-B118,-J118,B$9)-SUM(B118,J118)))</f>
        <v>263964.96189078595</v>
      </c>
      <c r="L118" s="46">
        <f t="shared" si="30"/>
        <v>0</v>
      </c>
      <c r="M118" s="37">
        <f t="shared" ref="M118:M132" si="36">SUM(B118,J118,K118)-L118</f>
        <v>5543264.1997064976</v>
      </c>
      <c r="N118" s="11"/>
    </row>
    <row r="119" spans="1:14" ht="15" x14ac:dyDescent="0.3">
      <c r="A119" s="38">
        <f t="shared" ref="A119:A132" si="37">A118+1</f>
        <v>119</v>
      </c>
      <c r="B119" s="37">
        <f t="shared" si="31"/>
        <v>0</v>
      </c>
      <c r="C119" s="37"/>
      <c r="D119" s="37">
        <f t="shared" ref="D119:D132" si="38">H118</f>
        <v>-8542121.8958314266</v>
      </c>
      <c r="E119" s="37">
        <f t="shared" si="32"/>
        <v>-427106.09479157254</v>
      </c>
      <c r="F119" s="37">
        <f t="shared" si="33"/>
        <v>-106776.52369789314</v>
      </c>
      <c r="G119" s="37">
        <f t="shared" si="28"/>
        <v>0</v>
      </c>
      <c r="H119" s="37">
        <f t="shared" si="34"/>
        <v>-8862451.4669251069</v>
      </c>
      <c r="I119" s="37"/>
      <c r="J119" s="43">
        <f t="shared" ref="J119:J132" si="39">M118</f>
        <v>5543264.1997064976</v>
      </c>
      <c r="K119" s="37">
        <f t="shared" si="35"/>
        <v>277163.20998532511</v>
      </c>
      <c r="L119" s="46">
        <f t="shared" si="30"/>
        <v>0</v>
      </c>
      <c r="M119" s="37">
        <f t="shared" si="36"/>
        <v>5820427.4096918227</v>
      </c>
      <c r="N119" s="11"/>
    </row>
    <row r="120" spans="1:14" ht="15" x14ac:dyDescent="0.3">
      <c r="A120" s="38">
        <f t="shared" si="37"/>
        <v>120</v>
      </c>
      <c r="B120" s="37">
        <f t="shared" si="31"/>
        <v>0</v>
      </c>
      <c r="C120" s="37"/>
      <c r="D120" s="37">
        <f t="shared" si="38"/>
        <v>-8862451.4669251069</v>
      </c>
      <c r="E120" s="37">
        <f t="shared" si="32"/>
        <v>-443122.57334625535</v>
      </c>
      <c r="F120" s="37">
        <f t="shared" si="33"/>
        <v>-110780.64333656384</v>
      </c>
      <c r="G120" s="37">
        <f t="shared" si="28"/>
        <v>0</v>
      </c>
      <c r="H120" s="37">
        <f t="shared" si="34"/>
        <v>-9194793.396934798</v>
      </c>
      <c r="I120" s="37"/>
      <c r="J120" s="43">
        <f t="shared" si="39"/>
        <v>5820427.4096918227</v>
      </c>
      <c r="K120" s="37">
        <f t="shared" si="35"/>
        <v>291021.37048459146</v>
      </c>
      <c r="L120" s="46">
        <f t="shared" si="30"/>
        <v>0</v>
      </c>
      <c r="M120" s="37">
        <f t="shared" si="36"/>
        <v>6111448.7801764142</v>
      </c>
      <c r="N120" s="11"/>
    </row>
    <row r="121" spans="1:14" ht="15" x14ac:dyDescent="0.3">
      <c r="A121" s="38">
        <f t="shared" si="37"/>
        <v>121</v>
      </c>
      <c r="B121" s="37">
        <f t="shared" si="31"/>
        <v>0</v>
      </c>
      <c r="C121" s="37"/>
      <c r="D121" s="37">
        <f t="shared" si="38"/>
        <v>-9194793.396934798</v>
      </c>
      <c r="E121" s="37">
        <f t="shared" si="32"/>
        <v>-459739.66984673962</v>
      </c>
      <c r="F121" s="37">
        <f t="shared" si="33"/>
        <v>-114934.9174616849</v>
      </c>
      <c r="G121" s="37">
        <f t="shared" si="28"/>
        <v>0</v>
      </c>
      <c r="H121" s="37">
        <f t="shared" si="34"/>
        <v>-9539598.1493198536</v>
      </c>
      <c r="I121" s="37"/>
      <c r="J121" s="43">
        <f t="shared" si="39"/>
        <v>6111448.7801764142</v>
      </c>
      <c r="K121" s="37">
        <f t="shared" si="35"/>
        <v>305572.4390088208</v>
      </c>
      <c r="L121" s="46">
        <f t="shared" si="30"/>
        <v>0</v>
      </c>
      <c r="M121" s="37">
        <f t="shared" si="36"/>
        <v>6417021.219185235</v>
      </c>
      <c r="N121" s="11"/>
    </row>
    <row r="122" spans="1:14" ht="15" x14ac:dyDescent="0.3">
      <c r="A122" s="38">
        <f t="shared" si="37"/>
        <v>122</v>
      </c>
      <c r="B122" s="37">
        <f t="shared" si="31"/>
        <v>0</v>
      </c>
      <c r="C122" s="37"/>
      <c r="D122" s="37">
        <f t="shared" si="38"/>
        <v>-9539598.1493198536</v>
      </c>
      <c r="E122" s="37">
        <f t="shared" si="32"/>
        <v>-476979.9074659925</v>
      </c>
      <c r="F122" s="37">
        <f t="shared" si="33"/>
        <v>-119244.97686649812</v>
      </c>
      <c r="G122" s="37">
        <f t="shared" si="28"/>
        <v>0</v>
      </c>
      <c r="H122" s="37">
        <f t="shared" si="34"/>
        <v>-9897333.0799193475</v>
      </c>
      <c r="I122" s="37"/>
      <c r="J122" s="43">
        <f t="shared" si="39"/>
        <v>6417021.219185235</v>
      </c>
      <c r="K122" s="37">
        <f t="shared" si="35"/>
        <v>320851.06095926184</v>
      </c>
      <c r="L122" s="46">
        <f t="shared" si="30"/>
        <v>0</v>
      </c>
      <c r="M122" s="37">
        <f t="shared" si="36"/>
        <v>6737872.2801444968</v>
      </c>
      <c r="N122" s="11"/>
    </row>
    <row r="123" spans="1:14" ht="15" x14ac:dyDescent="0.3">
      <c r="A123" s="38">
        <f t="shared" si="37"/>
        <v>123</v>
      </c>
      <c r="B123" s="37">
        <f t="shared" si="31"/>
        <v>0</v>
      </c>
      <c r="C123" s="37"/>
      <c r="D123" s="37">
        <f t="shared" si="38"/>
        <v>-9897333.0799193475</v>
      </c>
      <c r="E123" s="37">
        <f t="shared" si="32"/>
        <v>-494866.6539959684</v>
      </c>
      <c r="F123" s="37">
        <f t="shared" si="33"/>
        <v>-123716.6634989921</v>
      </c>
      <c r="G123" s="37">
        <f t="shared" si="28"/>
        <v>0</v>
      </c>
      <c r="H123" s="37">
        <f t="shared" si="34"/>
        <v>-10268483.070416324</v>
      </c>
      <c r="I123" s="37"/>
      <c r="J123" s="43">
        <f t="shared" si="39"/>
        <v>6737872.2801444968</v>
      </c>
      <c r="K123" s="37">
        <f t="shared" si="35"/>
        <v>336893.61400722526</v>
      </c>
      <c r="L123" s="46">
        <f t="shared" si="30"/>
        <v>0</v>
      </c>
      <c r="M123" s="37">
        <f t="shared" si="36"/>
        <v>7074765.8941517221</v>
      </c>
      <c r="N123" s="11"/>
    </row>
    <row r="124" spans="1:14" ht="15" x14ac:dyDescent="0.3">
      <c r="A124" s="38">
        <f t="shared" si="37"/>
        <v>124</v>
      </c>
      <c r="B124" s="37">
        <f t="shared" si="31"/>
        <v>0</v>
      </c>
      <c r="C124" s="37"/>
      <c r="D124" s="37">
        <f t="shared" si="38"/>
        <v>-10268483.070416324</v>
      </c>
      <c r="E124" s="37">
        <f t="shared" si="32"/>
        <v>-513424.15352081694</v>
      </c>
      <c r="F124" s="37">
        <f t="shared" si="33"/>
        <v>-128356.03838020423</v>
      </c>
      <c r="G124" s="37">
        <f t="shared" si="28"/>
        <v>0</v>
      </c>
      <c r="H124" s="37">
        <f t="shared" si="34"/>
        <v>-10653551.185556937</v>
      </c>
      <c r="I124" s="37"/>
      <c r="J124" s="43">
        <f t="shared" si="39"/>
        <v>7074765.8941517221</v>
      </c>
      <c r="K124" s="37">
        <f t="shared" si="35"/>
        <v>353738.29470758606</v>
      </c>
      <c r="L124" s="46">
        <f t="shared" si="30"/>
        <v>0</v>
      </c>
      <c r="M124" s="37">
        <f t="shared" si="36"/>
        <v>7428504.1888593081</v>
      </c>
      <c r="N124" s="11"/>
    </row>
    <row r="125" spans="1:14" ht="15" x14ac:dyDescent="0.3">
      <c r="A125" s="38">
        <f t="shared" si="37"/>
        <v>125</v>
      </c>
      <c r="B125" s="37">
        <f t="shared" si="31"/>
        <v>0</v>
      </c>
      <c r="C125" s="37"/>
      <c r="D125" s="37">
        <f t="shared" si="38"/>
        <v>-10653551.185556937</v>
      </c>
      <c r="E125" s="37">
        <f t="shared" si="32"/>
        <v>-532677.55927784741</v>
      </c>
      <c r="F125" s="37">
        <f t="shared" si="33"/>
        <v>-133169.38981946185</v>
      </c>
      <c r="G125" s="37">
        <f t="shared" si="28"/>
        <v>0</v>
      </c>
      <c r="H125" s="37">
        <f t="shared" si="34"/>
        <v>-11053059.355015323</v>
      </c>
      <c r="I125" s="37"/>
      <c r="J125" s="43">
        <f t="shared" si="39"/>
        <v>7428504.1888593081</v>
      </c>
      <c r="K125" s="37">
        <f t="shared" si="35"/>
        <v>371425.20944296569</v>
      </c>
      <c r="L125" s="46">
        <f t="shared" si="30"/>
        <v>0</v>
      </c>
      <c r="M125" s="37">
        <f t="shared" si="36"/>
        <v>7799929.3983022738</v>
      </c>
      <c r="N125" s="11"/>
    </row>
    <row r="126" spans="1:14" ht="15" x14ac:dyDescent="0.3">
      <c r="A126" s="38">
        <f t="shared" si="37"/>
        <v>126</v>
      </c>
      <c r="B126" s="37">
        <f t="shared" si="31"/>
        <v>0</v>
      </c>
      <c r="C126" s="37"/>
      <c r="D126" s="37">
        <f t="shared" si="38"/>
        <v>-11053059.355015323</v>
      </c>
      <c r="E126" s="37">
        <f t="shared" si="32"/>
        <v>-552652.96775076725</v>
      </c>
      <c r="F126" s="37">
        <f t="shared" si="33"/>
        <v>-138163.24193769181</v>
      </c>
      <c r="G126" s="37">
        <f t="shared" si="28"/>
        <v>0</v>
      </c>
      <c r="H126" s="37">
        <f t="shared" si="34"/>
        <v>-11467549.080828398</v>
      </c>
      <c r="I126" s="37"/>
      <c r="J126" s="43">
        <f t="shared" si="39"/>
        <v>7799929.3983022738</v>
      </c>
      <c r="K126" s="37">
        <f t="shared" si="35"/>
        <v>389996.46991511434</v>
      </c>
      <c r="L126" s="46">
        <f t="shared" si="30"/>
        <v>0</v>
      </c>
      <c r="M126" s="37">
        <f t="shared" si="36"/>
        <v>8189925.8682173882</v>
      </c>
      <c r="N126" s="11"/>
    </row>
    <row r="127" spans="1:14" ht="15" x14ac:dyDescent="0.3">
      <c r="A127" s="38">
        <f t="shared" si="37"/>
        <v>127</v>
      </c>
      <c r="B127" s="37">
        <f t="shared" si="31"/>
        <v>0</v>
      </c>
      <c r="C127" s="37"/>
      <c r="D127" s="37">
        <f t="shared" si="38"/>
        <v>-11467549.080828398</v>
      </c>
      <c r="E127" s="37">
        <f t="shared" si="32"/>
        <v>-573377.45404141955</v>
      </c>
      <c r="F127" s="37">
        <f t="shared" si="33"/>
        <v>-143344.36351035489</v>
      </c>
      <c r="G127" s="37">
        <f t="shared" si="28"/>
        <v>0</v>
      </c>
      <c r="H127" s="37">
        <f t="shared" si="34"/>
        <v>-11897582.171359463</v>
      </c>
      <c r="I127" s="37"/>
      <c r="J127" s="43">
        <f t="shared" si="39"/>
        <v>8189925.8682173882</v>
      </c>
      <c r="K127" s="37">
        <f t="shared" si="35"/>
        <v>409496.29341086932</v>
      </c>
      <c r="L127" s="46">
        <f t="shared" si="30"/>
        <v>0</v>
      </c>
      <c r="M127" s="37">
        <f t="shared" si="36"/>
        <v>8599422.1616282575</v>
      </c>
      <c r="N127" s="11"/>
    </row>
    <row r="128" spans="1:14" ht="15" x14ac:dyDescent="0.3">
      <c r="A128" s="38">
        <f t="shared" si="37"/>
        <v>128</v>
      </c>
      <c r="B128" s="37">
        <f t="shared" si="31"/>
        <v>0</v>
      </c>
      <c r="C128" s="37"/>
      <c r="D128" s="37">
        <f t="shared" si="38"/>
        <v>-11897582.171359463</v>
      </c>
      <c r="E128" s="37">
        <f t="shared" si="32"/>
        <v>-594879.1085679736</v>
      </c>
      <c r="F128" s="37">
        <f t="shared" si="33"/>
        <v>-148719.7771419934</v>
      </c>
      <c r="G128" s="37">
        <f t="shared" si="28"/>
        <v>0</v>
      </c>
      <c r="H128" s="37">
        <f t="shared" si="34"/>
        <v>-12343741.502785442</v>
      </c>
      <c r="I128" s="37"/>
      <c r="J128" s="43">
        <f t="shared" si="39"/>
        <v>8599422.1616282575</v>
      </c>
      <c r="K128" s="37">
        <f t="shared" si="35"/>
        <v>429971.10808141343</v>
      </c>
      <c r="L128" s="46">
        <f t="shared" si="30"/>
        <v>0</v>
      </c>
      <c r="M128" s="37">
        <f t="shared" si="36"/>
        <v>9029393.2697096709</v>
      </c>
      <c r="N128" s="11"/>
    </row>
    <row r="129" spans="1:14" ht="15" x14ac:dyDescent="0.3">
      <c r="A129" s="38">
        <f t="shared" si="37"/>
        <v>129</v>
      </c>
      <c r="B129" s="37">
        <f t="shared" si="31"/>
        <v>0</v>
      </c>
      <c r="C129" s="37"/>
      <c r="D129" s="37">
        <f t="shared" si="38"/>
        <v>-12343741.502785442</v>
      </c>
      <c r="E129" s="37">
        <f t="shared" si="32"/>
        <v>-617187.07513927296</v>
      </c>
      <c r="F129" s="37">
        <f t="shared" si="33"/>
        <v>-154296.76878481824</v>
      </c>
      <c r="G129" s="37">
        <f t="shared" si="28"/>
        <v>0</v>
      </c>
      <c r="H129" s="37">
        <f t="shared" si="34"/>
        <v>-12806631.809139896</v>
      </c>
      <c r="I129" s="37"/>
      <c r="J129" s="43">
        <f t="shared" si="39"/>
        <v>9029393.2697096709</v>
      </c>
      <c r="K129" s="37">
        <f t="shared" si="35"/>
        <v>451469.6634854842</v>
      </c>
      <c r="L129" s="46">
        <f t="shared" si="30"/>
        <v>0</v>
      </c>
      <c r="M129" s="37">
        <f t="shared" si="36"/>
        <v>9480862.9331951551</v>
      </c>
      <c r="N129" s="11"/>
    </row>
    <row r="130" spans="1:14" ht="15" x14ac:dyDescent="0.3">
      <c r="A130" s="38">
        <f t="shared" si="37"/>
        <v>130</v>
      </c>
      <c r="B130" s="37">
        <f t="shared" si="31"/>
        <v>0</v>
      </c>
      <c r="C130" s="37"/>
      <c r="D130" s="37">
        <f t="shared" si="38"/>
        <v>-12806631.809139896</v>
      </c>
      <c r="E130" s="37">
        <f t="shared" si="32"/>
        <v>-640331.59045699611</v>
      </c>
      <c r="F130" s="37">
        <f t="shared" si="33"/>
        <v>-160082.89761424903</v>
      </c>
      <c r="G130" s="37">
        <f t="shared" si="28"/>
        <v>0</v>
      </c>
      <c r="H130" s="37">
        <f t="shared" si="34"/>
        <v>-13286880.501982644</v>
      </c>
      <c r="I130" s="37"/>
      <c r="J130" s="43">
        <f t="shared" si="39"/>
        <v>9480862.9331951551</v>
      </c>
      <c r="K130" s="37">
        <f t="shared" si="35"/>
        <v>474043.14665975794</v>
      </c>
      <c r="L130" s="46">
        <f t="shared" si="30"/>
        <v>0</v>
      </c>
      <c r="M130" s="37">
        <f t="shared" si="36"/>
        <v>9954906.0798549131</v>
      </c>
      <c r="N130" s="11"/>
    </row>
    <row r="131" spans="1:14" ht="15" x14ac:dyDescent="0.3">
      <c r="A131" s="38">
        <f t="shared" si="37"/>
        <v>131</v>
      </c>
      <c r="B131" s="37">
        <f t="shared" si="31"/>
        <v>0</v>
      </c>
      <c r="C131" s="37"/>
      <c r="D131" s="37">
        <f t="shared" si="38"/>
        <v>-13286880.501982644</v>
      </c>
      <c r="E131" s="37">
        <f t="shared" si="32"/>
        <v>-664344.02509913221</v>
      </c>
      <c r="F131" s="37">
        <f t="shared" si="33"/>
        <v>-166086.00627478305</v>
      </c>
      <c r="G131" s="37">
        <f t="shared" si="28"/>
        <v>0</v>
      </c>
      <c r="H131" s="37">
        <f t="shared" si="34"/>
        <v>-13785138.520806994</v>
      </c>
      <c r="I131" s="37"/>
      <c r="J131" s="43">
        <f t="shared" si="39"/>
        <v>9954906.0798549131</v>
      </c>
      <c r="K131" s="37">
        <f t="shared" si="35"/>
        <v>497745.3039927464</v>
      </c>
      <c r="L131" s="46">
        <f t="shared" si="30"/>
        <v>0</v>
      </c>
      <c r="M131" s="37">
        <f t="shared" si="36"/>
        <v>10452651.383847659</v>
      </c>
      <c r="N131" s="11"/>
    </row>
    <row r="132" spans="1:14" ht="15" x14ac:dyDescent="0.3">
      <c r="A132" s="39">
        <f t="shared" si="37"/>
        <v>132</v>
      </c>
      <c r="B132" s="40">
        <f t="shared" si="31"/>
        <v>0</v>
      </c>
      <c r="C132" s="37"/>
      <c r="D132" s="40">
        <f t="shared" si="38"/>
        <v>-13785138.520806994</v>
      </c>
      <c r="E132" s="40">
        <f t="shared" si="32"/>
        <v>-689256.92604034953</v>
      </c>
      <c r="F132" s="40">
        <f t="shared" si="33"/>
        <v>-172314.23151008738</v>
      </c>
      <c r="G132" s="40">
        <f t="shared" si="28"/>
        <v>0</v>
      </c>
      <c r="H132" s="40">
        <f t="shared" si="34"/>
        <v>-14302081.215337256</v>
      </c>
      <c r="I132" s="37"/>
      <c r="J132" s="44">
        <f t="shared" si="39"/>
        <v>10452651.383847659</v>
      </c>
      <c r="K132" s="40">
        <f t="shared" si="35"/>
        <v>522632.56919238344</v>
      </c>
      <c r="L132" s="47">
        <f t="shared" si="30"/>
        <v>0</v>
      </c>
      <c r="M132" s="40">
        <f t="shared" si="36"/>
        <v>10975283.953040043</v>
      </c>
      <c r="N132" s="11"/>
    </row>
  </sheetData>
  <mergeCells count="8">
    <mergeCell ref="A20:B20"/>
    <mergeCell ref="D20:H20"/>
    <mergeCell ref="J20:M20"/>
    <mergeCell ref="D1:H1"/>
    <mergeCell ref="A2:B2"/>
    <mergeCell ref="D2:E2"/>
    <mergeCell ref="G2:H2"/>
    <mergeCell ref="J2:K2"/>
  </mergeCells>
  <pageMargins left="0.75" right="0.75" top="1" bottom="1" header="0.5" footer="0.5"/>
  <pageSetup paperSize="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Retirement Calculator 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dc:creator>
  <cp:lastModifiedBy>Kevin McKee</cp:lastModifiedBy>
  <dcterms:created xsi:type="dcterms:W3CDTF">2010-08-01T04:56:38Z</dcterms:created>
  <dcterms:modified xsi:type="dcterms:W3CDTF">2011-01-30T04:13:24Z</dcterms:modified>
</cp:coreProperties>
</file>